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11- Noviembre/"/>
    </mc:Choice>
  </mc:AlternateContent>
  <xr:revisionPtr revIDLastSave="2" documentId="8_{0B5C2371-E6EE-416F-8C82-6A7408921923}" xr6:coauthVersionLast="47" xr6:coauthVersionMax="47" xr10:uidLastSave="{6134102F-F0FA-4C25-A2FE-105DCFF5CC6A}"/>
  <bookViews>
    <workbookView xWindow="-120" yWindow="-120" windowWidth="29040" windowHeight="15720" xr2:uid="{7B6C7F3E-A1C9-430C-BC44-1AF71E5360B9}"/>
  </bookViews>
  <sheets>
    <sheet name="P3 Ejecucion Ingresos y Gas" sheetId="1" r:id="rId1"/>
  </sheets>
  <definedNames>
    <definedName name="Interruptor" comment="Lista para selección de encendido y apagado parametros.">#REF!</definedName>
    <definedName name="_xlnm.Print_Area" localSheetId="0">'P3 Ejecucion Ingresos y Gas'!$A$1:$P$115</definedName>
    <definedName name="Sexo">#REF!</definedName>
    <definedName name="Tabla17" localSheetId="0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" l="1"/>
  <c r="P86" i="1" s="1"/>
  <c r="P85" i="1" s="1"/>
  <c r="G85" i="1"/>
  <c r="F85" i="1"/>
  <c r="E85" i="1"/>
  <c r="D85" i="1"/>
  <c r="P84" i="1"/>
  <c r="A84" i="1"/>
  <c r="G82" i="1"/>
  <c r="F82" i="1"/>
  <c r="E82" i="1"/>
  <c r="D82" i="1"/>
  <c r="D78" i="1" s="1"/>
  <c r="A83" i="1"/>
  <c r="N79" i="1"/>
  <c r="N78" i="1" s="1"/>
  <c r="M79" i="1"/>
  <c r="M78" i="1" s="1"/>
  <c r="J79" i="1"/>
  <c r="J78" i="1" s="1"/>
  <c r="F79" i="1"/>
  <c r="A81" i="1"/>
  <c r="L79" i="1"/>
  <c r="L78" i="1" s="1"/>
  <c r="I79" i="1"/>
  <c r="I78" i="1" s="1"/>
  <c r="H79" i="1"/>
  <c r="H78" i="1" s="1"/>
  <c r="G79" i="1"/>
  <c r="G78" i="1" s="1"/>
  <c r="E79" i="1"/>
  <c r="P80" i="1"/>
  <c r="A80" i="1"/>
  <c r="O79" i="1"/>
  <c r="K79" i="1"/>
  <c r="K78" i="1" s="1"/>
  <c r="D79" i="1"/>
  <c r="O78" i="1"/>
  <c r="A77" i="1"/>
  <c r="E74" i="1"/>
  <c r="A76" i="1"/>
  <c r="F74" i="1"/>
  <c r="D74" i="1"/>
  <c r="A75" i="1"/>
  <c r="F71" i="1"/>
  <c r="A73" i="1"/>
  <c r="E71" i="1"/>
  <c r="D71" i="1"/>
  <c r="A72" i="1"/>
  <c r="P70" i="1"/>
  <c r="A70" i="1"/>
  <c r="P69" i="1"/>
  <c r="A69" i="1"/>
  <c r="A68" i="1"/>
  <c r="L66" i="1"/>
  <c r="K66" i="1"/>
  <c r="J66" i="1"/>
  <c r="I66" i="1"/>
  <c r="H66" i="1"/>
  <c r="G66" i="1"/>
  <c r="F66" i="1"/>
  <c r="E66" i="1"/>
  <c r="A67" i="1"/>
  <c r="A65" i="1"/>
  <c r="A64" i="1"/>
  <c r="A63" i="1"/>
  <c r="A62" i="1"/>
  <c r="E56" i="1"/>
  <c r="A61" i="1"/>
  <c r="A60" i="1"/>
  <c r="A59" i="1"/>
  <c r="F56" i="1"/>
  <c r="D56" i="1"/>
  <c r="A58" i="1"/>
  <c r="P58" i="1" s="1"/>
  <c r="A57" i="1"/>
  <c r="O56" i="1"/>
  <c r="A55" i="1"/>
  <c r="P54" i="1"/>
  <c r="A54" i="1"/>
  <c r="A53" i="1"/>
  <c r="A52" i="1"/>
  <c r="A51" i="1"/>
  <c r="F49" i="1"/>
  <c r="E49" i="1"/>
  <c r="D49" i="1"/>
  <c r="A50" i="1"/>
  <c r="A48" i="1"/>
  <c r="A47" i="1"/>
  <c r="A46" i="1"/>
  <c r="A45" i="1"/>
  <c r="P45" i="1" s="1"/>
  <c r="P44" i="1"/>
  <c r="A44" i="1"/>
  <c r="P43" i="1"/>
  <c r="A43" i="1"/>
  <c r="L40" i="1"/>
  <c r="P42" i="1"/>
  <c r="A42" i="1"/>
  <c r="K40" i="1"/>
  <c r="F40" i="1"/>
  <c r="A41" i="1"/>
  <c r="N40" i="1" s="1"/>
  <c r="O40" i="1"/>
  <c r="D40" i="1"/>
  <c r="A39" i="1"/>
  <c r="A38" i="1"/>
  <c r="A37" i="1"/>
  <c r="A36" i="1"/>
  <c r="F30" i="1"/>
  <c r="A35" i="1"/>
  <c r="E30" i="1"/>
  <c r="A34" i="1"/>
  <c r="D30" i="1"/>
  <c r="A33" i="1"/>
  <c r="A32" i="1"/>
  <c r="A31" i="1"/>
  <c r="O30" i="1"/>
  <c r="P29" i="1"/>
  <c r="A29" i="1"/>
  <c r="A28" i="1"/>
  <c r="A27" i="1"/>
  <c r="A26" i="1"/>
  <c r="A25" i="1"/>
  <c r="A24" i="1"/>
  <c r="A23" i="1"/>
  <c r="F20" i="1"/>
  <c r="A22" i="1"/>
  <c r="E20" i="1"/>
  <c r="D20" i="1"/>
  <c r="A21" i="1"/>
  <c r="O20" i="1"/>
  <c r="O13" i="1" s="1"/>
  <c r="D14" i="1"/>
  <c r="A19" i="1"/>
  <c r="A18" i="1"/>
  <c r="P17" i="1"/>
  <c r="A17" i="1"/>
  <c r="L14" i="1"/>
  <c r="P16" i="1"/>
  <c r="A16" i="1"/>
  <c r="N14" i="1"/>
  <c r="M14" i="1"/>
  <c r="K14" i="1"/>
  <c r="J14" i="1"/>
  <c r="P15" i="1"/>
  <c r="A15" i="1"/>
  <c r="O14" i="1"/>
  <c r="F14" i="1"/>
  <c r="E14" i="1"/>
  <c r="O11" i="1"/>
  <c r="K11" i="1"/>
  <c r="J11" i="1"/>
  <c r="I11" i="1"/>
  <c r="H11" i="1"/>
  <c r="G11" i="1"/>
  <c r="F11" i="1"/>
  <c r="E11" i="1"/>
  <c r="D11" i="1"/>
  <c r="I7" i="1"/>
  <c r="I6" i="1" s="1"/>
  <c r="P10" i="1"/>
  <c r="P9" i="1"/>
  <c r="G7" i="1"/>
  <c r="G6" i="1" s="1"/>
  <c r="N11" i="1"/>
  <c r="M7" i="1"/>
  <c r="M6" i="1" s="1"/>
  <c r="L11" i="1"/>
  <c r="J7" i="1"/>
  <c r="J6" i="1" s="1"/>
  <c r="H7" i="1"/>
  <c r="H6" i="1" s="1"/>
  <c r="F7" i="1"/>
  <c r="F6" i="1" s="1"/>
  <c r="E7" i="1"/>
  <c r="E6" i="1" s="1"/>
  <c r="D7" i="1"/>
  <c r="D6" i="1" s="1"/>
  <c r="O7" i="1"/>
  <c r="O6" i="1" s="1"/>
  <c r="K7" i="1"/>
  <c r="K6" i="1" s="1"/>
  <c r="O87" i="1" l="1"/>
  <c r="P41" i="1"/>
  <c r="M56" i="1"/>
  <c r="I14" i="1"/>
  <c r="N20" i="1"/>
  <c r="N56" i="1"/>
  <c r="P68" i="1"/>
  <c r="F13" i="1"/>
  <c r="F87" i="1" s="1"/>
  <c r="E78" i="1"/>
  <c r="P11" i="1"/>
  <c r="P31" i="1"/>
  <c r="J40" i="1"/>
  <c r="F78" i="1"/>
  <c r="P28" i="1"/>
  <c r="P55" i="1"/>
  <c r="P67" i="1"/>
  <c r="P66" i="1" s="1"/>
  <c r="D66" i="1"/>
  <c r="D13" i="1" s="1"/>
  <c r="D87" i="1" s="1"/>
  <c r="P53" i="1"/>
  <c r="L7" i="1"/>
  <c r="L6" i="1" s="1"/>
  <c r="N7" i="1"/>
  <c r="N6" i="1" s="1"/>
  <c r="P26" i="1"/>
  <c r="P39" i="1"/>
  <c r="P57" i="1"/>
  <c r="P83" i="1"/>
  <c r="P82" i="1" s="1"/>
  <c r="E40" i="1"/>
  <c r="E13" i="1" s="1"/>
  <c r="E87" i="1" s="1"/>
  <c r="P25" i="1"/>
  <c r="M11" i="1"/>
  <c r="K20" i="1"/>
  <c r="P27" i="1"/>
  <c r="M40" i="1"/>
  <c r="P62" i="1"/>
  <c r="I56" i="1"/>
  <c r="P77" i="1"/>
  <c r="P81" i="1"/>
  <c r="P79" i="1" s="1"/>
  <c r="P8" i="1"/>
  <c r="P7" i="1" s="1"/>
  <c r="P6" i="1" s="1"/>
  <c r="H20" i="1"/>
  <c r="P19" i="1"/>
  <c r="P14" i="1" s="1"/>
  <c r="K30" i="1"/>
  <c r="K56" i="1"/>
  <c r="L56" i="1"/>
  <c r="P52" i="1"/>
  <c r="P50" i="1"/>
  <c r="P18" i="1"/>
  <c r="H14" i="1"/>
  <c r="J20" i="1"/>
  <c r="J13" i="1" s="1"/>
  <c r="J87" i="1" s="1"/>
  <c r="L20" i="1"/>
  <c r="M20" i="1"/>
  <c r="P32" i="1"/>
  <c r="H30" i="1"/>
  <c r="I30" i="1"/>
  <c r="J30" i="1"/>
  <c r="L30" i="1"/>
  <c r="M30" i="1"/>
  <c r="N30" i="1"/>
  <c r="N13" i="1" s="1"/>
  <c r="N87" i="1" s="1"/>
  <c r="P46" i="1"/>
  <c r="H40" i="1"/>
  <c r="I40" i="1"/>
  <c r="P59" i="1"/>
  <c r="H56" i="1"/>
  <c r="J56" i="1"/>
  <c r="P64" i="1"/>
  <c r="P78" i="1" l="1"/>
  <c r="K13" i="1"/>
  <c r="K87" i="1" s="1"/>
  <c r="H13" i="1"/>
  <c r="H87" i="1" s="1"/>
  <c r="M13" i="1"/>
  <c r="M87" i="1" s="1"/>
  <c r="L13" i="1"/>
  <c r="L87" i="1" s="1"/>
  <c r="P22" i="1"/>
  <c r="I20" i="1"/>
  <c r="I13" i="1" s="1"/>
  <c r="I87" i="1" s="1"/>
  <c r="P51" i="1"/>
  <c r="P49" i="1" s="1"/>
  <c r="G14" i="1"/>
  <c r="P75" i="1"/>
  <c r="P76" i="1"/>
  <c r="P35" i="1"/>
  <c r="P37" i="1"/>
  <c r="P47" i="1"/>
  <c r="P36" i="1"/>
  <c r="P38" i="1"/>
  <c r="P72" i="1"/>
  <c r="P48" i="1"/>
  <c r="G40" i="1"/>
  <c r="G56" i="1"/>
  <c r="P23" i="1"/>
  <c r="P63" i="1"/>
  <c r="P60" i="1"/>
  <c r="P56" i="1" s="1"/>
  <c r="P34" i="1"/>
  <c r="P21" i="1"/>
  <c r="P20" i="1" s="1"/>
  <c r="G20" i="1"/>
  <c r="P73" i="1"/>
  <c r="P65" i="1"/>
  <c r="P24" i="1"/>
  <c r="P33" i="1"/>
  <c r="P30" i="1" s="1"/>
  <c r="G30" i="1"/>
  <c r="P40" i="1"/>
  <c r="P61" i="1"/>
  <c r="P13" i="1" l="1"/>
  <c r="P87" i="1" s="1"/>
  <c r="P74" i="1"/>
  <c r="G13" i="1"/>
  <c r="G87" i="1" s="1"/>
  <c r="P71" i="1"/>
</calcChain>
</file>

<file path=xl/sharedStrings.xml><?xml version="1.0" encoding="utf-8"?>
<sst xmlns="http://schemas.openxmlformats.org/spreadsheetml/2006/main" count="108" uniqueCount="108">
  <si>
    <t>Superintendencia de Bancos</t>
  </si>
  <si>
    <t>Año 2025</t>
  </si>
  <si>
    <t xml:space="preserve">Ejecución de Ingresos, Gastos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</si>
  <si>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</si>
  <si>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</si>
  <si>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</si>
  <si>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</si>
  <si>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</si>
  <si>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</si>
  <si>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</si>
  <si>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</si>
  <si>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</si>
  <si>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</si>
  <si>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</si>
  <si>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</si>
  <si>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</si>
  <si>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</si>
  <si>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</si>
  <si>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1 - INGRESOS</t>
  </si>
  <si>
    <t>1.5 - INGRESOS POR CONTRAPRESTACIÓN</t>
  </si>
  <si>
    <t>1.5.1 - VENTAS DE BIENES Y SERVICIOS</t>
  </si>
  <si>
    <t>1.6.1 - RENTAS DE LA PROPIEDAD</t>
  </si>
  <si>
    <t>1.6.4 - INGRESOS DIVERSOS</t>
  </si>
  <si>
    <t>TOTAL INGRESOS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</si>
  <si>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</si>
  <si>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</si>
  <si>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</si>
  <si>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</si>
  <si>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</si>
  <si>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</si>
  <si>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</si>
  <si>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</si>
  <si>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</si>
  <si>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</si>
  <si>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</si>
  <si>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</si>
  <si>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</si>
  <si>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</si>
  <si>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</si>
  <si>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</si>
  <si>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</si>
  <si>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</si>
  <si>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</si>
  <si>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</si>
  <si>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</si>
  <si>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</si>
  <si>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</si>
  <si>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</si>
  <si>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</si>
  <si>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</si>
  <si>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</si>
  <si>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</si>
  <si>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</si>
  <si>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</si>
  <si>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</si>
  <si>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</si>
  <si>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</si>
  <si>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</si>
  <si>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</si>
  <si>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</si>
  <si>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</si>
  <si>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</si>
  <si>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</si>
  <si>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</si>
  <si>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</si>
  <si>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</si>
  <si>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</si>
  <si>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</si>
  <si>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</si>
  <si>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</si>
  <si>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</si>
  <si>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</si>
  <si>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</si>
  <si>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</si>
  <si>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</si>
  <si>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</si>
  <si>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</si>
  <si>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</si>
  <si>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</si>
  <si>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</si>
  <si>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</si>
  <si>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</si>
  <si>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</si>
  <si>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</si>
  <si>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</si>
  <si>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</si>
  <si>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</si>
  <si>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</si>
  <si>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</si>
  <si>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</si>
  <si>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</si>
  <si>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</si>
  <si>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</si>
  <si>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</si>
  <si>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</si>
  <si>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</si>
  <si>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</si>
  <si>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</si>
  <si>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</si>
  <si>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</si>
  <si>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</si>
  <si>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</si>
  <si>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</si>
  <si>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transfiere el presupuesto de Licencias Informáticas desde el auxiliar 2.6.8.3.01 Programas de Informática hacia el auxiliar 2.2.5.9.01 Licencias Informáticas bajo la Sub-Cuenta 2.2.5.9 Derechos de Uso agrupado bajo la Cuenta 2.2.5 Alquileres y Rentas,</t>
    </r>
    <r>
      <rPr>
        <sz val="11"/>
        <color theme="1"/>
        <rFont val="Calibri"/>
        <family val="2"/>
        <scheme val="minor"/>
      </rPr>
      <t xml:space="preserve"> según la Circular No. 04 de noviembre 2020 emitida por la Dirección General de Contabilidad Gubernamental (DIGECOG)</t>
    </r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</si>
  <si>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</si>
  <si>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Magnolia García Tavárez</t>
  </si>
  <si>
    <t>Director Departamento Administrativo y Financiero</t>
  </si>
  <si>
    <t>Subdirectora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</si>
</sst>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Border="1"/>
    <xf numFmtId="0" fontId="3" fillId="0" borderId="0" xfId="0" applyFont="1" applyAlignment="1">
      <alignment horizontal="left" wrapText="1" indent="1"/>
    </xf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164" fontId="0" fillId="0" borderId="0" xfId="0" applyNumberFormat="1"/>
    <xf numFmtId="164" fontId="0" fillId="0" borderId="0" xfId="1" applyNumberFormat="1" applyFont="1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0" fillId="0" borderId="0" xfId="0" applyAlignment="1">
      <alignment horizontal="left" wrapText="1"/>
    </xf>
    <xf numFmtId="164" fontId="3" fillId="0" borderId="0" xfId="1" applyNumberFormat="1" applyFont="1"/>
    <xf numFmtId="43" fontId="0" fillId="0" borderId="0" xfId="1" applyFont="1"/>
    <xf numFmtId="4" fontId="3" fillId="0" borderId="0" xfId="0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3" fillId="0" borderId="0" xfId="1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3E8B30B-08F0-443E-890C-E73E13CC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6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EDF4-E3C8-43B9-B0ED-C44889BE6604}">
  <dimension ref="A1:R121"/>
  <sheetViews>
    <sheetView showGridLines="0" tabSelected="1" view="pageBreakPreview" zoomScale="70" zoomScaleNormal="85" zoomScaleSheetLayoutView="70" workbookViewId="0">
      <pane xSplit="3" ySplit="5" topLeftCell="D6" activePane="bottomRight" state="frozen"/>
      <selection activeCell="L88" sqref="L88"/>
      <selection pane="topRight" activeCell="L88" sqref="L88"/>
      <selection pane="bottomLeft" activeCell="L88" sqref="L88"/>
      <selection pane="bottomRight" activeCell="O81" sqref="O81:O86"/>
    </sheetView>
  </sheetViews>
  <sheetFormatPr defaultColWidth="11.42578125" defaultRowHeight="15" x14ac:dyDescent="0.25"/>
  <cols>
    <col min="1" max="1" width="7.140625" hidden="1" customWidth="1"/>
    <col min="2" max="2" width="5.7109375" hidden="1" customWidth="1"/>
    <col min="3" max="3" width="89.7109375" style="28" bestFit="1" customWidth="1"/>
    <col min="4" max="4" width="17.5703125" bestFit="1" customWidth="1"/>
    <col min="5" max="5" width="18.42578125" customWidth="1"/>
    <col min="6" max="7" width="18.140625" bestFit="1" customWidth="1"/>
    <col min="8" max="8" width="17.7109375" bestFit="1" customWidth="1"/>
    <col min="9" max="9" width="18.140625" style="12" bestFit="1" customWidth="1"/>
    <col min="10" max="11" width="17.28515625" bestFit="1" customWidth="1"/>
    <col min="12" max="12" width="18.140625" bestFit="1" customWidth="1"/>
    <col min="13" max="13" width="19.42578125" bestFit="1" customWidth="1"/>
    <col min="14" max="14" width="18.28515625" customWidth="1"/>
    <col min="15" max="15" width="13" bestFit="1" customWidth="1"/>
    <col min="16" max="16" width="20" bestFit="1" customWidth="1"/>
    <col min="18" max="18" width="20.140625" style="1" bestFit="1" customWidth="1"/>
  </cols>
  <sheetData>
    <row r="1" spans="1:18" ht="28.5" x14ac:dyDescent="0.25">
      <c r="C1" s="29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 ht="15.75" x14ac:dyDescent="0.25">
      <c r="C2" s="31" t="s">
        <v>1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ht="15.75" x14ac:dyDescent="0.25">
      <c r="C3" s="33" t="s">
        <v>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8" ht="15.75" x14ac:dyDescent="0.25">
      <c r="C4" s="34" t="s">
        <v>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8" ht="14.1" customHeight="1" x14ac:dyDescent="0.25"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6" t="s">
        <v>10</v>
      </c>
      <c r="J5" s="5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</row>
    <row r="6" spans="1:18" ht="14.1" customHeight="1" x14ac:dyDescent="0.25">
      <c r="C6" s="7" t="s">
        <v>18</v>
      </c>
      <c r="D6" s="8">
        <f>D7</f>
        <v>682243841.6400001</v>
      </c>
      <c r="E6" s="8">
        <f t="shared" ref="E6:P6" si="0">E7</f>
        <v>685544131.00000012</v>
      </c>
      <c r="F6" s="8">
        <f t="shared" si="0"/>
        <v>687817610.5</v>
      </c>
      <c r="G6" s="8">
        <f t="shared" si="0"/>
        <v>713733170</v>
      </c>
      <c r="H6" s="8">
        <f t="shared" si="0"/>
        <v>707212699.86000001</v>
      </c>
      <c r="I6" s="8">
        <f>I7</f>
        <v>710202667.41000009</v>
      </c>
      <c r="J6" s="8">
        <f>J7</f>
        <v>720919694.22000003</v>
      </c>
      <c r="K6" s="8">
        <f>K7</f>
        <v>730002422.50000012</v>
      </c>
      <c r="L6" s="8">
        <f>L7</f>
        <v>722331368.45000005</v>
      </c>
      <c r="M6" s="8">
        <f>+M7</f>
        <v>721323838</v>
      </c>
      <c r="N6" s="8">
        <f>+N7</f>
        <v>713761370.91999996</v>
      </c>
      <c r="O6" s="8">
        <f>+O7</f>
        <v>0</v>
      </c>
      <c r="P6" s="8">
        <f t="shared" si="0"/>
        <v>7795092814.5000019</v>
      </c>
    </row>
    <row r="7" spans="1:18" ht="14.1" customHeight="1" x14ac:dyDescent="0.25">
      <c r="C7" s="9" t="s">
        <v>19</v>
      </c>
      <c r="D7" s="10">
        <f t="shared" ref="D7:J7" si="1">SUM(D8:D10)</f>
        <v>682243841.6400001</v>
      </c>
      <c r="E7" s="10">
        <f t="shared" si="1"/>
        <v>685544131.00000012</v>
      </c>
      <c r="F7" s="10">
        <f t="shared" si="1"/>
        <v>687817610.5</v>
      </c>
      <c r="G7" s="10">
        <f t="shared" si="1"/>
        <v>713733170</v>
      </c>
      <c r="H7" s="10">
        <f>SUM(H8:H10)</f>
        <v>707212699.86000001</v>
      </c>
      <c r="I7" s="10">
        <f t="shared" si="1"/>
        <v>710202667.41000009</v>
      </c>
      <c r="J7" s="10">
        <f t="shared" si="1"/>
        <v>720919694.22000003</v>
      </c>
      <c r="K7" s="10">
        <f t="shared" ref="K7:P7" si="2">SUM(K8:K10)</f>
        <v>730002422.50000012</v>
      </c>
      <c r="L7" s="10">
        <f t="shared" si="2"/>
        <v>722331368.45000005</v>
      </c>
      <c r="M7" s="10">
        <f t="shared" si="2"/>
        <v>721323838</v>
      </c>
      <c r="N7" s="10">
        <f t="shared" si="2"/>
        <v>713761370.91999996</v>
      </c>
      <c r="O7" s="10">
        <f t="shared" si="2"/>
        <v>0</v>
      </c>
      <c r="P7" s="10">
        <f t="shared" si="2"/>
        <v>7795092814.5000019</v>
      </c>
    </row>
    <row r="8" spans="1:18" ht="14.1" customHeight="1" x14ac:dyDescent="0.25">
      <c r="A8">
        <v>151</v>
      </c>
      <c r="C8" s="11" t="s">
        <v>20</v>
      </c>
      <c r="D8" s="12">
        <v>615047036.72000003</v>
      </c>
      <c r="E8" s="12">
        <v>615047036.72000003</v>
      </c>
      <c r="F8" s="12">
        <v>615047036.72000003</v>
      </c>
      <c r="G8" s="12">
        <v>615047036.72000003</v>
      </c>
      <c r="H8" s="12">
        <v>615047036.72000003</v>
      </c>
      <c r="I8" s="12">
        <v>615047036.72000003</v>
      </c>
      <c r="J8" s="12">
        <v>615047036.72000003</v>
      </c>
      <c r="K8" s="12">
        <v>615047036.72000003</v>
      </c>
      <c r="L8" s="12">
        <v>615047036.72000003</v>
      </c>
      <c r="M8" s="12">
        <v>615047036.72000003</v>
      </c>
      <c r="N8" s="12">
        <v>615047036.73000002</v>
      </c>
      <c r="O8" s="12"/>
      <c r="P8" s="13">
        <f>+SUM(D8:O8)</f>
        <v>6765517403.9300022</v>
      </c>
    </row>
    <row r="9" spans="1:18" ht="14.1" customHeight="1" x14ac:dyDescent="0.25">
      <c r="A9">
        <v>161</v>
      </c>
      <c r="C9" s="11" t="s">
        <v>21</v>
      </c>
      <c r="D9" s="12">
        <v>65316232.940000005</v>
      </c>
      <c r="E9" s="12">
        <v>69542331.339999989</v>
      </c>
      <c r="F9" s="12">
        <v>71360390.980000004</v>
      </c>
      <c r="G9" s="12">
        <v>97443636.720000014</v>
      </c>
      <c r="H9" s="12">
        <v>91238405.640000001</v>
      </c>
      <c r="I9" s="12">
        <v>93784760.189999998</v>
      </c>
      <c r="J9" s="12">
        <v>104369593.12</v>
      </c>
      <c r="K9" s="12">
        <v>114104993.95</v>
      </c>
      <c r="L9" s="12">
        <v>106527686.23</v>
      </c>
      <c r="M9" s="12">
        <v>104870998.05999999</v>
      </c>
      <c r="N9" s="12">
        <v>101272720.89999999</v>
      </c>
      <c r="O9" s="12"/>
      <c r="P9" s="13">
        <f>+SUM(D9:O9)</f>
        <v>1019831750.0700001</v>
      </c>
    </row>
    <row r="10" spans="1:18" ht="14.1" customHeight="1" x14ac:dyDescent="0.25">
      <c r="A10">
        <v>164</v>
      </c>
      <c r="C10" s="11" t="s">
        <v>22</v>
      </c>
      <c r="D10" s="12">
        <v>1880571.98</v>
      </c>
      <c r="E10" s="12">
        <v>954762.94000000006</v>
      </c>
      <c r="F10" s="12">
        <v>1410182.8</v>
      </c>
      <c r="G10" s="12">
        <v>1242496.56</v>
      </c>
      <c r="H10" s="12">
        <v>927257.5</v>
      </c>
      <c r="I10" s="12">
        <v>1370870.5</v>
      </c>
      <c r="J10" s="12">
        <v>1503064.38</v>
      </c>
      <c r="K10" s="12">
        <v>850391.83000000007</v>
      </c>
      <c r="L10" s="12">
        <v>756645.5</v>
      </c>
      <c r="M10" s="12">
        <v>1405803.22</v>
      </c>
      <c r="N10" s="12">
        <v>-2558386.71</v>
      </c>
      <c r="O10" s="12"/>
      <c r="P10" s="13">
        <f t="shared" ref="P10" si="3">+SUM(D10:O10)</f>
        <v>9743660.5</v>
      </c>
    </row>
    <row r="11" spans="1:18" ht="14.1" customHeight="1" x14ac:dyDescent="0.25">
      <c r="C11" s="14" t="s">
        <v>23</v>
      </c>
      <c r="D11" s="15">
        <f t="shared" ref="D11:O11" si="4">SUM(D8:D10)</f>
        <v>682243841.6400001</v>
      </c>
      <c r="E11" s="15">
        <f t="shared" si="4"/>
        <v>685544131.00000012</v>
      </c>
      <c r="F11" s="15">
        <f t="shared" si="4"/>
        <v>687817610.5</v>
      </c>
      <c r="G11" s="15">
        <f t="shared" si="4"/>
        <v>713733170</v>
      </c>
      <c r="H11" s="15">
        <f t="shared" si="4"/>
        <v>707212699.86000001</v>
      </c>
      <c r="I11" s="15">
        <f t="shared" si="4"/>
        <v>710202667.41000009</v>
      </c>
      <c r="J11" s="15">
        <f t="shared" si="4"/>
        <v>720919694.22000003</v>
      </c>
      <c r="K11" s="15">
        <f t="shared" si="4"/>
        <v>730002422.50000012</v>
      </c>
      <c r="L11" s="15">
        <f t="shared" si="4"/>
        <v>722331368.45000005</v>
      </c>
      <c r="M11" s="15">
        <f t="shared" si="4"/>
        <v>721323838</v>
      </c>
      <c r="N11" s="15">
        <f t="shared" si="4"/>
        <v>713761370.91999996</v>
      </c>
      <c r="O11" s="15">
        <f t="shared" si="4"/>
        <v>0</v>
      </c>
      <c r="P11" s="15">
        <f>+SUM(D11:O11)</f>
        <v>7795092814.500001</v>
      </c>
    </row>
    <row r="12" spans="1:18" ht="6.95" customHeight="1" x14ac:dyDescent="0.25">
      <c r="C12" s="1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8" ht="14.1" customHeight="1" x14ac:dyDescent="0.25">
      <c r="C13" s="7" t="s">
        <v>24</v>
      </c>
      <c r="D13" s="8">
        <f t="shared" ref="D13:P13" si="5">SUM(D14,D20,D30,D40,D49,D56,D66,D71,D74)</f>
        <v>210982330.85000002</v>
      </c>
      <c r="E13" s="8">
        <f t="shared" si="5"/>
        <v>232496857.42000002</v>
      </c>
      <c r="F13" s="8">
        <f t="shared" si="5"/>
        <v>306346831.30999994</v>
      </c>
      <c r="G13" s="8">
        <f t="shared" si="5"/>
        <v>245706555.88</v>
      </c>
      <c r="H13" s="8">
        <f t="shared" si="5"/>
        <v>254497531.69999996</v>
      </c>
      <c r="I13" s="8">
        <f t="shared" si="5"/>
        <v>327181817.46999449</v>
      </c>
      <c r="J13" s="8">
        <f t="shared" si="5"/>
        <v>296062997.53999996</v>
      </c>
      <c r="K13" s="8">
        <f t="shared" si="5"/>
        <v>311026752.61000001</v>
      </c>
      <c r="L13" s="8">
        <f t="shared" si="5"/>
        <v>300682999.08999997</v>
      </c>
      <c r="M13" s="8">
        <f t="shared" si="5"/>
        <v>416905138.62000006</v>
      </c>
      <c r="N13" s="8">
        <f t="shared" si="5"/>
        <v>314149039.41000009</v>
      </c>
      <c r="O13" s="8">
        <f t="shared" si="5"/>
        <v>0</v>
      </c>
      <c r="P13" s="8">
        <f t="shared" si="5"/>
        <v>3216038851.8999939</v>
      </c>
      <c r="R13"/>
    </row>
    <row r="14" spans="1:18" ht="14.1" customHeight="1" x14ac:dyDescent="0.25">
      <c r="C14" s="9" t="s">
        <v>25</v>
      </c>
      <c r="D14" s="10">
        <f t="shared" ref="D14:P14" si="6">SUM(D15:D19)</f>
        <v>159433913.34</v>
      </c>
      <c r="E14" s="10">
        <f t="shared" si="6"/>
        <v>173735110.92000002</v>
      </c>
      <c r="F14" s="10">
        <f t="shared" si="6"/>
        <v>185367138.45999998</v>
      </c>
      <c r="G14" s="10">
        <f t="shared" si="6"/>
        <v>169666331.46000004</v>
      </c>
      <c r="H14" s="10">
        <f t="shared" si="6"/>
        <v>163144556.73999998</v>
      </c>
      <c r="I14" s="10">
        <f t="shared" si="6"/>
        <v>169765355.21000001</v>
      </c>
      <c r="J14" s="10">
        <f t="shared" si="6"/>
        <v>201821278.94999996</v>
      </c>
      <c r="K14" s="10">
        <f t="shared" si="6"/>
        <v>218390671.49000001</v>
      </c>
      <c r="L14" s="10">
        <f t="shared" si="6"/>
        <v>181863028.21000001</v>
      </c>
      <c r="M14" s="10">
        <f t="shared" si="6"/>
        <v>310917682.92000008</v>
      </c>
      <c r="N14" s="10">
        <f t="shared" si="6"/>
        <v>199350183.95000005</v>
      </c>
      <c r="O14" s="10">
        <f t="shared" si="6"/>
        <v>0</v>
      </c>
      <c r="P14" s="10">
        <f t="shared" si="6"/>
        <v>2133455251.6499996</v>
      </c>
      <c r="R14"/>
    </row>
    <row r="15" spans="1:18" ht="14.1" customHeight="1" x14ac:dyDescent="0.25">
      <c r="A15">
        <f>(LEFT($C15,1)&amp;MID($C15,3,1)&amp;MID($C15,5,1))*1</f>
        <v>211</v>
      </c>
      <c r="C15" s="11" t="s">
        <v>26</v>
      </c>
      <c r="D15" s="12">
        <v>114993481.5</v>
      </c>
      <c r="E15" s="13">
        <v>126614612.13</v>
      </c>
      <c r="F15" s="13">
        <v>139952259.91999999</v>
      </c>
      <c r="G15" s="13">
        <v>126624069.00000003</v>
      </c>
      <c r="H15" s="13">
        <v>118860186.78999999</v>
      </c>
      <c r="I15" s="13">
        <v>124279548.36</v>
      </c>
      <c r="J15" s="13">
        <v>153890620.38999996</v>
      </c>
      <c r="K15" s="13">
        <v>154925593.61000004</v>
      </c>
      <c r="L15" s="12">
        <v>127958953.63000001</v>
      </c>
      <c r="M15" s="12">
        <v>129622396.81000003</v>
      </c>
      <c r="N15" s="12">
        <v>151179871.06000003</v>
      </c>
      <c r="O15" s="12"/>
      <c r="P15" s="13">
        <f>+SUM(D15:O15)</f>
        <v>1468901593.1999998</v>
      </c>
      <c r="R15"/>
    </row>
    <row r="16" spans="1:18" ht="14.1" customHeight="1" x14ac:dyDescent="0.25">
      <c r="A16">
        <f>(LEFT($C16,1)&amp;MID($C16,3,1)&amp;MID($C16,5,1))*1</f>
        <v>212</v>
      </c>
      <c r="C16" s="11" t="s">
        <v>27</v>
      </c>
      <c r="D16" s="12">
        <v>19677197.239999998</v>
      </c>
      <c r="E16" s="13">
        <v>20790549.920000006</v>
      </c>
      <c r="F16" s="13">
        <v>19171686.16</v>
      </c>
      <c r="G16" s="13">
        <v>17306663.07</v>
      </c>
      <c r="H16" s="13">
        <v>18816320.530000001</v>
      </c>
      <c r="I16" s="13">
        <v>18418080.109999999</v>
      </c>
      <c r="J16" s="13">
        <v>15581185.429999996</v>
      </c>
      <c r="K16" s="13">
        <v>27984640.229999997</v>
      </c>
      <c r="L16" s="12">
        <v>24353074.259999994</v>
      </c>
      <c r="M16" s="12">
        <v>20166367.219999999</v>
      </c>
      <c r="N16" s="12">
        <v>20051120.199999999</v>
      </c>
      <c r="O16" s="12"/>
      <c r="P16" s="13">
        <f t="shared" ref="P16:P19" si="7">+SUM(D16:O16)</f>
        <v>222316884.36999997</v>
      </c>
      <c r="R16"/>
    </row>
    <row r="17" spans="1:18" ht="14.1" customHeight="1" x14ac:dyDescent="0.25">
      <c r="A17">
        <f>(LEFT($C17,1)&amp;MID($C17,3,1)&amp;MID($C17,5,1))*1</f>
        <v>213</v>
      </c>
      <c r="C17" s="11" t="s">
        <v>28</v>
      </c>
      <c r="D17" s="12">
        <v>2084455.51</v>
      </c>
      <c r="E17" s="13">
        <v>2084455.51</v>
      </c>
      <c r="F17" s="13">
        <v>2023203.31</v>
      </c>
      <c r="G17" s="13">
        <v>2075703.31</v>
      </c>
      <c r="H17" s="13">
        <v>2004413.4100000001</v>
      </c>
      <c r="I17" s="13">
        <v>2004413.4100000001</v>
      </c>
      <c r="J17" s="13">
        <v>2004413.4100000001</v>
      </c>
      <c r="K17" s="13">
        <v>1983441.32</v>
      </c>
      <c r="L17" s="12">
        <v>1983571.6600000004</v>
      </c>
      <c r="M17" s="12">
        <v>1976092.6500000004</v>
      </c>
      <c r="N17" s="12">
        <v>1976092.6500000004</v>
      </c>
      <c r="O17" s="12"/>
      <c r="P17" s="13">
        <f t="shared" si="7"/>
        <v>22200256.149999999</v>
      </c>
      <c r="R17"/>
    </row>
    <row r="18" spans="1:18" ht="14.1" customHeight="1" x14ac:dyDescent="0.25">
      <c r="A18">
        <f>(LEFT($C18,1)&amp;MID($C18,3,1)&amp;MID($C18,5,1))*1</f>
        <v>214</v>
      </c>
      <c r="C18" s="11" t="s">
        <v>29</v>
      </c>
      <c r="D18" s="12">
        <v>8318460.7199999969</v>
      </c>
      <c r="E18" s="13">
        <v>9602836.0800000019</v>
      </c>
      <c r="F18" s="13">
        <v>9384529.7099999953</v>
      </c>
      <c r="G18" s="13">
        <v>8390369.1899999995</v>
      </c>
      <c r="H18" s="13">
        <v>8068827.7799999984</v>
      </c>
      <c r="I18" s="13">
        <v>9491619.2999999989</v>
      </c>
      <c r="J18" s="13">
        <v>14564763.379999995</v>
      </c>
      <c r="K18" s="13">
        <v>17879782.43999999</v>
      </c>
      <c r="L18" s="12">
        <v>12051655.429999998</v>
      </c>
      <c r="M18" s="12">
        <v>143487884.24000001</v>
      </c>
      <c r="N18" s="12">
        <v>10449358.549999997</v>
      </c>
      <c r="O18" s="12"/>
      <c r="P18" s="13">
        <f t="shared" si="7"/>
        <v>251690086.81999999</v>
      </c>
      <c r="R18"/>
    </row>
    <row r="19" spans="1:18" ht="14.1" customHeight="1" x14ac:dyDescent="0.25">
      <c r="A19">
        <f>(LEFT($C19,1)&amp;MID($C19,3,1)&amp;MID($C19,5,1))*1</f>
        <v>215</v>
      </c>
      <c r="C19" s="11" t="s">
        <v>30</v>
      </c>
      <c r="D19" s="12">
        <v>14360318.369999994</v>
      </c>
      <c r="E19" s="13">
        <v>14642657.279999999</v>
      </c>
      <c r="F19" s="13">
        <v>14835459.359999998</v>
      </c>
      <c r="G19" s="13">
        <v>15269526.890000004</v>
      </c>
      <c r="H19" s="13">
        <v>15394808.229999999</v>
      </c>
      <c r="I19" s="13">
        <v>15571694.030000001</v>
      </c>
      <c r="J19" s="13">
        <v>15780296.339999998</v>
      </c>
      <c r="K19" s="13">
        <v>15617213.889999997</v>
      </c>
      <c r="L19" s="12">
        <v>15515773.229999995</v>
      </c>
      <c r="M19" s="12">
        <v>15664941.999999996</v>
      </c>
      <c r="N19" s="12">
        <v>15693741.489999998</v>
      </c>
      <c r="O19" s="12"/>
      <c r="P19" s="13">
        <f t="shared" si="7"/>
        <v>168346431.11000001</v>
      </c>
      <c r="R19"/>
    </row>
    <row r="20" spans="1:18" ht="14.1" customHeight="1" x14ac:dyDescent="0.25">
      <c r="C20" s="9" t="s">
        <v>31</v>
      </c>
      <c r="D20" s="17">
        <f t="shared" ref="D20:O20" si="8">SUM(D21:D29)</f>
        <v>24445458.520000003</v>
      </c>
      <c r="E20" s="17">
        <f t="shared" si="8"/>
        <v>23341957.899999999</v>
      </c>
      <c r="F20" s="17">
        <f t="shared" si="8"/>
        <v>82301622.849999949</v>
      </c>
      <c r="G20" s="17">
        <f t="shared" si="8"/>
        <v>42143312.060000002</v>
      </c>
      <c r="H20" s="17">
        <f t="shared" si="8"/>
        <v>58339369.07</v>
      </c>
      <c r="I20" s="17">
        <f t="shared" si="8"/>
        <v>113152531.74999997</v>
      </c>
      <c r="J20" s="17">
        <f t="shared" si="8"/>
        <v>53259474.040000007</v>
      </c>
      <c r="K20" s="17">
        <f t="shared" si="8"/>
        <v>39352283.759999998</v>
      </c>
      <c r="L20" s="17">
        <f t="shared" si="8"/>
        <v>81071747.849999994</v>
      </c>
      <c r="M20" s="17">
        <f t="shared" si="8"/>
        <v>53292736.239999995</v>
      </c>
      <c r="N20" s="17">
        <f t="shared" si="8"/>
        <v>80960381.649999991</v>
      </c>
      <c r="O20" s="17">
        <f t="shared" si="8"/>
        <v>0</v>
      </c>
      <c r="P20" s="10">
        <f t="shared" ref="P20" si="9">SUM(P21:P29)</f>
        <v>651660875.68999994</v>
      </c>
      <c r="R20"/>
    </row>
    <row r="21" spans="1:18" ht="14.1" customHeight="1" x14ac:dyDescent="0.25">
      <c r="A21">
        <f t="shared" ref="A21:A29" si="10">(LEFT($C21,1)&amp;MID($C21,3,1)&amp;MID($C21,5,1))*1</f>
        <v>221</v>
      </c>
      <c r="C21" s="11" t="s">
        <v>32</v>
      </c>
      <c r="D21" s="12">
        <v>2248869.6800000002</v>
      </c>
      <c r="E21" s="13">
        <v>4237235.47</v>
      </c>
      <c r="F21" s="13">
        <v>5066606.9400000004</v>
      </c>
      <c r="G21" s="13">
        <v>5229697.46</v>
      </c>
      <c r="H21" s="13">
        <v>7487961.7800000003</v>
      </c>
      <c r="I21" s="13">
        <v>5042517.3499999996</v>
      </c>
      <c r="J21" s="13">
        <v>5231900.7700000005</v>
      </c>
      <c r="K21" s="13">
        <v>4085056.15</v>
      </c>
      <c r="L21" s="12">
        <v>5997741.8100000005</v>
      </c>
      <c r="M21" s="12">
        <v>2614639.2999999998</v>
      </c>
      <c r="N21" s="12">
        <v>7926979.8399999999</v>
      </c>
      <c r="O21" s="12"/>
      <c r="P21" s="13">
        <f t="shared" ref="P21:P29" si="11">+SUM(D21:O21)</f>
        <v>55169206.549999997</v>
      </c>
      <c r="R21"/>
    </row>
    <row r="22" spans="1:18" ht="14.1" customHeight="1" x14ac:dyDescent="0.25">
      <c r="A22">
        <f t="shared" si="10"/>
        <v>222</v>
      </c>
      <c r="C22" s="11" t="s">
        <v>33</v>
      </c>
      <c r="D22" s="12">
        <v>6441095.4000000004</v>
      </c>
      <c r="E22" s="13">
        <v>1043292.96</v>
      </c>
      <c r="F22" s="13">
        <v>5288984.9399999995</v>
      </c>
      <c r="G22" s="13">
        <v>7052945.0499999998</v>
      </c>
      <c r="H22" s="13">
        <v>6415861.2699999996</v>
      </c>
      <c r="I22" s="13">
        <v>5727482.7000000002</v>
      </c>
      <c r="J22" s="13">
        <v>6917185.8100000005</v>
      </c>
      <c r="K22" s="13">
        <v>6512660.6500000004</v>
      </c>
      <c r="L22" s="12">
        <v>6697846.4500000002</v>
      </c>
      <c r="M22" s="12">
        <v>5919558.9900000002</v>
      </c>
      <c r="N22" s="12">
        <v>7486029.0399999991</v>
      </c>
      <c r="O22" s="12"/>
      <c r="P22" s="13">
        <f t="shared" si="11"/>
        <v>65502943.260000005</v>
      </c>
    </row>
    <row r="23" spans="1:18" ht="14.1" customHeight="1" x14ac:dyDescent="0.25">
      <c r="A23">
        <f t="shared" si="10"/>
        <v>223</v>
      </c>
      <c r="C23" s="11" t="s">
        <v>34</v>
      </c>
      <c r="D23" s="12">
        <v>561113.25</v>
      </c>
      <c r="E23" s="13">
        <v>3569806.8000000003</v>
      </c>
      <c r="F23" s="13">
        <v>1650146.44</v>
      </c>
      <c r="G23" s="13">
        <v>3114542.0100000002</v>
      </c>
      <c r="H23" s="13">
        <v>1538808</v>
      </c>
      <c r="I23" s="13">
        <v>3628266.32</v>
      </c>
      <c r="J23" s="13">
        <v>3893124.96</v>
      </c>
      <c r="K23" s="13">
        <v>1663537.93</v>
      </c>
      <c r="L23" s="12">
        <v>2734831.63</v>
      </c>
      <c r="M23" s="12">
        <v>1722305.35</v>
      </c>
      <c r="N23" s="12">
        <v>2931350.3000000003</v>
      </c>
      <c r="O23" s="12"/>
      <c r="P23" s="13">
        <f t="shared" si="11"/>
        <v>27007832.990000002</v>
      </c>
    </row>
    <row r="24" spans="1:18" ht="14.1" customHeight="1" x14ac:dyDescent="0.25">
      <c r="A24">
        <f t="shared" si="10"/>
        <v>224</v>
      </c>
      <c r="C24" s="11" t="s">
        <v>35</v>
      </c>
      <c r="D24" s="12">
        <v>21040.640000000014</v>
      </c>
      <c r="E24" s="13">
        <v>509967.16</v>
      </c>
      <c r="F24" s="13">
        <v>124338.15</v>
      </c>
      <c r="G24" s="13">
        <v>365327.3</v>
      </c>
      <c r="H24" s="13">
        <v>328387.3</v>
      </c>
      <c r="I24" s="13">
        <v>562197.79</v>
      </c>
      <c r="J24" s="13">
        <v>718042.4</v>
      </c>
      <c r="K24" s="13">
        <v>559342.6399999999</v>
      </c>
      <c r="L24" s="12">
        <v>214156.91999999998</v>
      </c>
      <c r="M24" s="12">
        <v>244086.28</v>
      </c>
      <c r="N24" s="12">
        <v>364006.95</v>
      </c>
      <c r="O24" s="12"/>
      <c r="P24" s="13">
        <f t="shared" si="11"/>
        <v>4010893.53</v>
      </c>
    </row>
    <row r="25" spans="1:18" ht="14.1" customHeight="1" x14ac:dyDescent="0.25">
      <c r="A25">
        <f t="shared" si="10"/>
        <v>225</v>
      </c>
      <c r="C25" s="11" t="s">
        <v>36</v>
      </c>
      <c r="D25" s="12">
        <v>1675651.8</v>
      </c>
      <c r="E25" s="13">
        <v>2053664.5199999998</v>
      </c>
      <c r="F25" s="13">
        <v>1714786.81</v>
      </c>
      <c r="G25" s="13">
        <v>2807159.67</v>
      </c>
      <c r="H25" s="13">
        <v>8361870.9100000001</v>
      </c>
      <c r="I25" s="13">
        <v>75398524.639999986</v>
      </c>
      <c r="J25" s="13">
        <v>8547584.5700000003</v>
      </c>
      <c r="K25" s="13">
        <v>2278063.66</v>
      </c>
      <c r="L25" s="12">
        <v>30869907.91</v>
      </c>
      <c r="M25" s="12">
        <v>15775931.770000001</v>
      </c>
      <c r="N25" s="12">
        <v>27322649.009999998</v>
      </c>
      <c r="O25" s="12"/>
      <c r="P25" s="13">
        <f t="shared" si="11"/>
        <v>176805795.26999998</v>
      </c>
    </row>
    <row r="26" spans="1:18" ht="14.1" customHeight="1" x14ac:dyDescent="0.25">
      <c r="A26">
        <f t="shared" si="10"/>
        <v>226</v>
      </c>
      <c r="C26" s="11" t="s">
        <v>37</v>
      </c>
      <c r="D26" s="12">
        <v>4792333.0599999996</v>
      </c>
      <c r="E26" s="13">
        <v>6058156.7299999995</v>
      </c>
      <c r="F26" s="13">
        <v>53280613.199999943</v>
      </c>
      <c r="G26" s="13">
        <v>6617380.1599999992</v>
      </c>
      <c r="H26" s="13">
        <v>6409836.6699999971</v>
      </c>
      <c r="I26" s="13">
        <v>6858830.4599999962</v>
      </c>
      <c r="J26" s="13">
        <v>7431819.5799999991</v>
      </c>
      <c r="K26" s="13">
        <v>5897582.0700000012</v>
      </c>
      <c r="L26" s="12">
        <v>6666912.1199999917</v>
      </c>
      <c r="M26" s="12">
        <v>6805161.6199999982</v>
      </c>
      <c r="N26" s="12">
        <v>6874924.719999996</v>
      </c>
      <c r="O26" s="12"/>
      <c r="P26" s="13">
        <f t="shared" si="11"/>
        <v>117693550.38999994</v>
      </c>
    </row>
    <row r="27" spans="1:18" ht="14.1" customHeight="1" x14ac:dyDescent="0.25">
      <c r="A27">
        <f t="shared" si="10"/>
        <v>227</v>
      </c>
      <c r="C27" s="11" t="s">
        <v>38</v>
      </c>
      <c r="D27" s="12">
        <v>261848.35</v>
      </c>
      <c r="E27" s="13">
        <v>397849.08</v>
      </c>
      <c r="F27" s="13">
        <v>1312192.25</v>
      </c>
      <c r="G27" s="13">
        <v>2268602.21</v>
      </c>
      <c r="H27" s="13">
        <v>910111</v>
      </c>
      <c r="I27" s="13">
        <v>775710.16999999993</v>
      </c>
      <c r="J27" s="13">
        <v>2108218.77</v>
      </c>
      <c r="K27" s="13">
        <v>3053285.3</v>
      </c>
      <c r="L27" s="12">
        <v>1247413</v>
      </c>
      <c r="M27" s="12">
        <v>995652.42999999993</v>
      </c>
      <c r="N27" s="12">
        <v>4513970.7899999991</v>
      </c>
      <c r="O27" s="12"/>
      <c r="P27" s="13">
        <f t="shared" si="11"/>
        <v>17844853.349999998</v>
      </c>
    </row>
    <row r="28" spans="1:18" ht="14.1" customHeight="1" x14ac:dyDescent="0.25">
      <c r="A28">
        <f t="shared" si="10"/>
        <v>228</v>
      </c>
      <c r="C28" s="11" t="s">
        <v>39</v>
      </c>
      <c r="D28" s="12">
        <v>7803915.3399999999</v>
      </c>
      <c r="E28" s="13">
        <v>5099956.18</v>
      </c>
      <c r="F28" s="13">
        <v>13488254.119999999</v>
      </c>
      <c r="G28" s="13">
        <v>13548765.810000001</v>
      </c>
      <c r="H28" s="13">
        <v>26800582.140000001</v>
      </c>
      <c r="I28" s="13">
        <v>14732482.32</v>
      </c>
      <c r="J28" s="13">
        <v>17351265.379999999</v>
      </c>
      <c r="K28" s="13">
        <v>12935396.559999999</v>
      </c>
      <c r="L28" s="12">
        <v>24992120.969999999</v>
      </c>
      <c r="M28" s="12">
        <v>17925424.740000002</v>
      </c>
      <c r="N28" s="12">
        <v>19485290.68</v>
      </c>
      <c r="O28" s="18"/>
      <c r="P28" s="13">
        <f t="shared" si="11"/>
        <v>174163454.24000001</v>
      </c>
    </row>
    <row r="29" spans="1:18" ht="14.1" customHeight="1" x14ac:dyDescent="0.25">
      <c r="A29">
        <f t="shared" si="10"/>
        <v>229</v>
      </c>
      <c r="C29" s="11" t="s">
        <v>40</v>
      </c>
      <c r="D29" s="12">
        <v>639591</v>
      </c>
      <c r="E29" s="13">
        <v>372029</v>
      </c>
      <c r="F29" s="13">
        <v>375700</v>
      </c>
      <c r="G29" s="13">
        <v>1138892.3900000001</v>
      </c>
      <c r="H29" s="13">
        <v>85950</v>
      </c>
      <c r="I29" s="13">
        <v>426520</v>
      </c>
      <c r="J29" s="13">
        <v>1060331.8</v>
      </c>
      <c r="K29" s="13">
        <v>2367358.7999999998</v>
      </c>
      <c r="L29" s="12">
        <v>1650817.04</v>
      </c>
      <c r="M29" s="12">
        <v>1289975.76</v>
      </c>
      <c r="N29" s="12">
        <v>4055180.32</v>
      </c>
      <c r="O29" s="12"/>
      <c r="P29" s="13">
        <f t="shared" si="11"/>
        <v>13462346.110000001</v>
      </c>
    </row>
    <row r="30" spans="1:18" ht="14.1" customHeight="1" x14ac:dyDescent="0.25">
      <c r="C30" s="9" t="s">
        <v>41</v>
      </c>
      <c r="D30" s="17">
        <f t="shared" ref="D30:O30" si="12">SUM(D31:D39)</f>
        <v>661346.43000000005</v>
      </c>
      <c r="E30" s="17">
        <f t="shared" si="12"/>
        <v>2366429.4700000016</v>
      </c>
      <c r="F30" s="17">
        <f t="shared" si="12"/>
        <v>3806173.89</v>
      </c>
      <c r="G30" s="17">
        <f t="shared" si="12"/>
        <v>4351278.7899999768</v>
      </c>
      <c r="H30" s="17">
        <f t="shared" si="12"/>
        <v>3154302.7799999993</v>
      </c>
      <c r="I30" s="17">
        <f t="shared" si="12"/>
        <v>2801838.1399945067</v>
      </c>
      <c r="J30" s="17">
        <f t="shared" si="12"/>
        <v>2424153.4600000004</v>
      </c>
      <c r="K30" s="17">
        <f t="shared" si="12"/>
        <v>5231154.3000000054</v>
      </c>
      <c r="L30" s="17">
        <f t="shared" si="12"/>
        <v>2378710.7199999997</v>
      </c>
      <c r="M30" s="17">
        <f t="shared" si="12"/>
        <v>3263526.0100000002</v>
      </c>
      <c r="N30" s="17">
        <f t="shared" si="12"/>
        <v>3591478.4799999995</v>
      </c>
      <c r="O30" s="17">
        <f t="shared" si="12"/>
        <v>0</v>
      </c>
      <c r="P30" s="10">
        <f t="shared" ref="P30" si="13">SUM(P31:P39)</f>
        <v>34030392.469994485</v>
      </c>
      <c r="R30" s="19"/>
    </row>
    <row r="31" spans="1:18" ht="14.1" customHeight="1" x14ac:dyDescent="0.25">
      <c r="A31">
        <f t="shared" ref="A31:A39" si="14">(LEFT($C31,1)&amp;MID($C31,3,1)&amp;MID($C31,5,1))*1</f>
        <v>231</v>
      </c>
      <c r="C31" s="11" t="s">
        <v>42</v>
      </c>
      <c r="D31" s="12">
        <v>24636.989999999991</v>
      </c>
      <c r="E31" s="13">
        <v>1584523.3400000017</v>
      </c>
      <c r="F31" s="13">
        <v>2781626.64</v>
      </c>
      <c r="G31" s="13">
        <v>2056332.6200000008</v>
      </c>
      <c r="H31" s="13">
        <v>1450051.9299999995</v>
      </c>
      <c r="I31" s="13">
        <v>936187.12</v>
      </c>
      <c r="J31" s="13">
        <v>887069.00000000047</v>
      </c>
      <c r="K31" s="13">
        <v>4378099.8200000059</v>
      </c>
      <c r="L31" s="12">
        <v>899279.57</v>
      </c>
      <c r="M31" s="12">
        <v>1847363.6400000001</v>
      </c>
      <c r="N31" s="12">
        <v>2776104.84</v>
      </c>
      <c r="O31" s="12"/>
      <c r="P31" s="13">
        <f t="shared" ref="P31:P48" si="15">+SUM(D31:O31)</f>
        <v>19621275.510000009</v>
      </c>
    </row>
    <row r="32" spans="1:18" ht="14.1" customHeight="1" x14ac:dyDescent="0.25">
      <c r="A32">
        <f t="shared" si="14"/>
        <v>232</v>
      </c>
      <c r="C32" s="11" t="s">
        <v>43</v>
      </c>
      <c r="D32" s="12">
        <v>0</v>
      </c>
      <c r="E32" s="13">
        <v>0</v>
      </c>
      <c r="F32" s="13">
        <v>5.6843418860808015E-14</v>
      </c>
      <c r="G32" s="13">
        <v>995035</v>
      </c>
      <c r="H32" s="13">
        <v>57350</v>
      </c>
      <c r="I32" s="13">
        <v>53620</v>
      </c>
      <c r="J32" s="13">
        <v>251289</v>
      </c>
      <c r="K32" s="13">
        <v>26600</v>
      </c>
      <c r="L32" s="12">
        <v>6000</v>
      </c>
      <c r="M32" s="12">
        <v>279150</v>
      </c>
      <c r="N32" s="12">
        <v>0</v>
      </c>
      <c r="O32" s="12"/>
      <c r="P32" s="13">
        <f t="shared" si="15"/>
        <v>1669044</v>
      </c>
    </row>
    <row r="33" spans="1:18" ht="14.1" customHeight="1" x14ac:dyDescent="0.25">
      <c r="A33">
        <f t="shared" si="14"/>
        <v>233</v>
      </c>
      <c r="C33" s="11" t="s">
        <v>44</v>
      </c>
      <c r="D33" s="12">
        <v>139998.81000000008</v>
      </c>
      <c r="E33" s="13">
        <v>25999.999999999996</v>
      </c>
      <c r="F33" s="13">
        <v>170724.99999999997</v>
      </c>
      <c r="G33" s="13">
        <v>153205.98000000001</v>
      </c>
      <c r="H33" s="13">
        <v>295000</v>
      </c>
      <c r="I33" s="13">
        <v>135955.79999999999</v>
      </c>
      <c r="J33" s="13">
        <v>84775</v>
      </c>
      <c r="K33" s="13">
        <v>137475</v>
      </c>
      <c r="L33" s="12">
        <v>158425</v>
      </c>
      <c r="M33" s="12">
        <v>61032.999999999993</v>
      </c>
      <c r="N33" s="12">
        <v>208305</v>
      </c>
      <c r="O33" s="12"/>
      <c r="P33" s="13">
        <f t="shared" si="15"/>
        <v>1570898.59</v>
      </c>
    </row>
    <row r="34" spans="1:18" ht="14.1" customHeight="1" x14ac:dyDescent="0.25">
      <c r="A34">
        <f t="shared" si="14"/>
        <v>234</v>
      </c>
      <c r="C34" s="11" t="s">
        <v>45</v>
      </c>
      <c r="D34" s="12">
        <v>0</v>
      </c>
      <c r="E34" s="13">
        <v>0</v>
      </c>
      <c r="F34" s="13">
        <v>0</v>
      </c>
      <c r="G34" s="13">
        <v>131555</v>
      </c>
      <c r="H34" s="13">
        <v>0</v>
      </c>
      <c r="I34" s="13">
        <v>102575</v>
      </c>
      <c r="J34" s="13">
        <v>0</v>
      </c>
      <c r="K34" s="13">
        <v>0</v>
      </c>
      <c r="L34" s="12">
        <v>0</v>
      </c>
      <c r="M34" s="12">
        <v>0</v>
      </c>
      <c r="N34" s="12">
        <v>0</v>
      </c>
      <c r="O34" s="12"/>
      <c r="P34" s="13">
        <f t="shared" si="15"/>
        <v>234130</v>
      </c>
    </row>
    <row r="35" spans="1:18" ht="14.1" customHeight="1" x14ac:dyDescent="0.25">
      <c r="A35">
        <f t="shared" si="14"/>
        <v>235</v>
      </c>
      <c r="C35" s="11" t="s">
        <v>46</v>
      </c>
      <c r="D35" s="12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2">
        <v>0</v>
      </c>
      <c r="M35" s="12">
        <v>0</v>
      </c>
      <c r="N35" s="12">
        <v>32786.400000000001</v>
      </c>
      <c r="O35" s="12"/>
      <c r="P35" s="13">
        <f t="shared" si="15"/>
        <v>32786.400000000001</v>
      </c>
    </row>
    <row r="36" spans="1:18" ht="14.1" customHeight="1" x14ac:dyDescent="0.25">
      <c r="A36">
        <f t="shared" si="14"/>
        <v>236</v>
      </c>
      <c r="C36" s="11" t="s">
        <v>47</v>
      </c>
      <c r="D36" s="12">
        <v>0</v>
      </c>
      <c r="E36" s="13">
        <v>0</v>
      </c>
      <c r="F36" s="13">
        <v>92427</v>
      </c>
      <c r="G36" s="13">
        <v>3927.99</v>
      </c>
      <c r="H36" s="13">
        <v>0</v>
      </c>
      <c r="I36" s="13">
        <v>11065</v>
      </c>
      <c r="J36" s="13">
        <v>0</v>
      </c>
      <c r="K36" s="13">
        <v>0</v>
      </c>
      <c r="L36" s="12">
        <v>0</v>
      </c>
      <c r="M36" s="12">
        <v>0</v>
      </c>
      <c r="N36" s="12">
        <v>0</v>
      </c>
      <c r="O36" s="12"/>
      <c r="P36" s="13">
        <f t="shared" si="15"/>
        <v>107419.99</v>
      </c>
    </row>
    <row r="37" spans="1:18" ht="14.1" customHeight="1" x14ac:dyDescent="0.25">
      <c r="A37">
        <f t="shared" si="14"/>
        <v>237</v>
      </c>
      <c r="C37" s="11" t="s">
        <v>48</v>
      </c>
      <c r="D37" s="12">
        <v>273934.67</v>
      </c>
      <c r="E37" s="13">
        <v>226884.40000000002</v>
      </c>
      <c r="F37" s="13">
        <v>297590.31</v>
      </c>
      <c r="G37" s="13">
        <v>218632.41999997554</v>
      </c>
      <c r="H37" s="13">
        <v>52632.26</v>
      </c>
      <c r="I37" s="13">
        <v>554108.08999450679</v>
      </c>
      <c r="J37" s="13">
        <v>297712.93</v>
      </c>
      <c r="K37" s="13">
        <v>149105.06</v>
      </c>
      <c r="L37" s="12">
        <v>199828.47</v>
      </c>
      <c r="M37" s="12">
        <v>160224.51</v>
      </c>
      <c r="N37" s="12">
        <v>306178.27</v>
      </c>
      <c r="O37" s="12"/>
      <c r="P37" s="13">
        <f t="shared" si="15"/>
        <v>2736831.389994482</v>
      </c>
    </row>
    <row r="38" spans="1:18" ht="14.1" customHeight="1" x14ac:dyDescent="0.25">
      <c r="A38">
        <f t="shared" si="14"/>
        <v>238</v>
      </c>
      <c r="C38" s="11" t="s">
        <v>49</v>
      </c>
      <c r="D38" s="12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2">
        <v>0</v>
      </c>
      <c r="M38" s="12">
        <v>0</v>
      </c>
      <c r="N38" s="12">
        <v>0</v>
      </c>
      <c r="O38" s="12"/>
      <c r="P38" s="13">
        <f t="shared" si="15"/>
        <v>0</v>
      </c>
    </row>
    <row r="39" spans="1:18" ht="14.1" customHeight="1" x14ac:dyDescent="0.25">
      <c r="A39">
        <f t="shared" si="14"/>
        <v>239</v>
      </c>
      <c r="C39" s="11" t="s">
        <v>50</v>
      </c>
      <c r="D39" s="12">
        <v>222775.96</v>
      </c>
      <c r="E39" s="13">
        <v>529021.73</v>
      </c>
      <c r="F39" s="13">
        <v>463804.94</v>
      </c>
      <c r="G39" s="13">
        <v>792589.77999999991</v>
      </c>
      <c r="H39" s="13">
        <v>1299268.5899999999</v>
      </c>
      <c r="I39" s="13">
        <v>1008327.13</v>
      </c>
      <c r="J39" s="13">
        <v>903307.53</v>
      </c>
      <c r="K39" s="13">
        <v>539874.41999999993</v>
      </c>
      <c r="L39" s="12">
        <v>1115177.68</v>
      </c>
      <c r="M39" s="12">
        <v>915754.86</v>
      </c>
      <c r="N39" s="12">
        <v>268103.96999999997</v>
      </c>
      <c r="O39" s="12"/>
      <c r="P39" s="13">
        <f t="shared" si="15"/>
        <v>8058006.5899999999</v>
      </c>
    </row>
    <row r="40" spans="1:18" ht="14.1" customHeight="1" x14ac:dyDescent="0.25">
      <c r="C40" s="9" t="s">
        <v>51</v>
      </c>
      <c r="D40" s="10">
        <f>SUM(D41:D48)</f>
        <v>22476713.050000001</v>
      </c>
      <c r="E40" s="10">
        <f t="shared" ref="E40:P40" si="16">SUM(E41:E48)</f>
        <v>27128879.950000003</v>
      </c>
      <c r="F40" s="10">
        <f t="shared" si="16"/>
        <v>25858589.850000001</v>
      </c>
      <c r="G40" s="10">
        <f t="shared" si="16"/>
        <v>27063469.949999999</v>
      </c>
      <c r="H40" s="10">
        <f t="shared" si="16"/>
        <v>25583173.099999998</v>
      </c>
      <c r="I40" s="10">
        <f t="shared" si="16"/>
        <v>38589960.890000001</v>
      </c>
      <c r="J40" s="10">
        <f t="shared" si="16"/>
        <v>36359059.469999999</v>
      </c>
      <c r="K40" s="10">
        <f t="shared" si="16"/>
        <v>34915671.600000001</v>
      </c>
      <c r="L40" s="10">
        <f t="shared" si="16"/>
        <v>33066093.120000001</v>
      </c>
      <c r="M40" s="10">
        <f t="shared" si="16"/>
        <v>48452442.669999994</v>
      </c>
      <c r="N40" s="10">
        <f t="shared" si="16"/>
        <v>28389141.969999999</v>
      </c>
      <c r="O40" s="10">
        <f t="shared" si="16"/>
        <v>0</v>
      </c>
      <c r="P40" s="10">
        <f t="shared" si="16"/>
        <v>347883195.62</v>
      </c>
      <c r="R40" s="19"/>
    </row>
    <row r="41" spans="1:18" ht="14.1" customHeight="1" x14ac:dyDescent="0.25">
      <c r="A41">
        <f t="shared" ref="A41:A48" si="17">(LEFT($C41,1)&amp;MID($C41,3,1)&amp;MID($C41,5,1))*1</f>
        <v>241</v>
      </c>
      <c r="C41" s="11" t="s">
        <v>52</v>
      </c>
      <c r="D41" s="12">
        <v>22476713.050000001</v>
      </c>
      <c r="E41" s="13">
        <v>24537543.650000002</v>
      </c>
      <c r="F41" s="13">
        <v>24948053.350000001</v>
      </c>
      <c r="G41" s="13">
        <v>26152933.449999999</v>
      </c>
      <c r="H41" s="13">
        <v>24672636.599999998</v>
      </c>
      <c r="I41" s="13">
        <v>37666800.420000002</v>
      </c>
      <c r="J41" s="13">
        <v>35455982.600000001</v>
      </c>
      <c r="K41" s="13">
        <v>34012594.730000004</v>
      </c>
      <c r="L41" s="12">
        <v>32163016.25</v>
      </c>
      <c r="M41" s="12">
        <v>47549365.799999997</v>
      </c>
      <c r="N41" s="12">
        <v>27486065.099999998</v>
      </c>
      <c r="O41" s="12"/>
      <c r="P41" s="13">
        <f t="shared" si="15"/>
        <v>337121705.00000006</v>
      </c>
    </row>
    <row r="42" spans="1:18" ht="14.1" customHeight="1" x14ac:dyDescent="0.25">
      <c r="A42">
        <f t="shared" si="17"/>
        <v>242</v>
      </c>
      <c r="C42" s="11" t="s">
        <v>53</v>
      </c>
      <c r="D42" s="12">
        <v>0</v>
      </c>
      <c r="E42" s="13">
        <v>2011073</v>
      </c>
      <c r="F42" s="13">
        <v>910536.5</v>
      </c>
      <c r="G42" s="13">
        <v>910536.5</v>
      </c>
      <c r="H42" s="13">
        <v>910536.5</v>
      </c>
      <c r="I42" s="13">
        <v>903076.87</v>
      </c>
      <c r="J42" s="13">
        <v>903076.87</v>
      </c>
      <c r="K42" s="13">
        <v>903076.87</v>
      </c>
      <c r="L42" s="12">
        <v>903076.87</v>
      </c>
      <c r="M42" s="12">
        <v>903076.87</v>
      </c>
      <c r="N42" s="12">
        <v>903076.87</v>
      </c>
      <c r="O42" s="12"/>
      <c r="P42" s="13">
        <f t="shared" si="15"/>
        <v>10161143.719999999</v>
      </c>
    </row>
    <row r="43" spans="1:18" ht="14.1" customHeight="1" x14ac:dyDescent="0.25">
      <c r="A43">
        <f t="shared" si="17"/>
        <v>243</v>
      </c>
      <c r="C43" s="11" t="s">
        <v>54</v>
      </c>
      <c r="D43" s="12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2">
        <v>0</v>
      </c>
      <c r="M43" s="12">
        <v>0</v>
      </c>
      <c r="N43" s="12">
        <v>0</v>
      </c>
      <c r="O43" s="12"/>
      <c r="P43" s="13">
        <f t="shared" si="15"/>
        <v>0</v>
      </c>
    </row>
    <row r="44" spans="1:18" ht="14.1" customHeight="1" x14ac:dyDescent="0.25">
      <c r="A44">
        <f t="shared" si="17"/>
        <v>244</v>
      </c>
      <c r="C44" s="11" t="s">
        <v>55</v>
      </c>
      <c r="D44" s="12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2">
        <v>0</v>
      </c>
      <c r="M44" s="12">
        <v>0</v>
      </c>
      <c r="N44" s="12">
        <v>0</v>
      </c>
      <c r="O44" s="12"/>
      <c r="P44" s="13">
        <f t="shared" si="15"/>
        <v>0</v>
      </c>
    </row>
    <row r="45" spans="1:18" ht="14.1" customHeight="1" x14ac:dyDescent="0.25">
      <c r="A45">
        <f t="shared" si="17"/>
        <v>245</v>
      </c>
      <c r="C45" s="11" t="s">
        <v>56</v>
      </c>
      <c r="D45" s="1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2">
        <v>0</v>
      </c>
      <c r="M45" s="12">
        <v>0</v>
      </c>
      <c r="N45" s="12">
        <v>0</v>
      </c>
      <c r="O45" s="12"/>
      <c r="P45" s="13">
        <f t="shared" si="15"/>
        <v>0</v>
      </c>
    </row>
    <row r="46" spans="1:18" ht="14.1" customHeight="1" x14ac:dyDescent="0.25">
      <c r="A46">
        <f t="shared" si="17"/>
        <v>246</v>
      </c>
      <c r="C46" s="11" t="s">
        <v>57</v>
      </c>
      <c r="D46" s="12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2">
        <v>0</v>
      </c>
      <c r="M46" s="12">
        <v>0</v>
      </c>
      <c r="N46" s="12">
        <v>0</v>
      </c>
      <c r="O46" s="12"/>
      <c r="P46" s="13">
        <f t="shared" si="15"/>
        <v>0</v>
      </c>
    </row>
    <row r="47" spans="1:18" ht="14.1" customHeight="1" x14ac:dyDescent="0.25">
      <c r="A47">
        <f t="shared" si="17"/>
        <v>247</v>
      </c>
      <c r="C47" s="11" t="s">
        <v>58</v>
      </c>
      <c r="D47" s="12">
        <v>0</v>
      </c>
      <c r="E47" s="13">
        <v>580263.30000000005</v>
      </c>
      <c r="F47" s="13">
        <v>0</v>
      </c>
      <c r="G47" s="13">
        <v>0</v>
      </c>
      <c r="H47" s="13">
        <v>0</v>
      </c>
      <c r="I47" s="13">
        <v>20083.599999999999</v>
      </c>
      <c r="J47" s="13">
        <v>0</v>
      </c>
      <c r="K47" s="13">
        <v>0</v>
      </c>
      <c r="L47" s="12">
        <v>0</v>
      </c>
      <c r="M47" s="12">
        <v>0</v>
      </c>
      <c r="N47" s="12">
        <v>0</v>
      </c>
      <c r="O47" s="12"/>
      <c r="P47" s="13">
        <f t="shared" si="15"/>
        <v>600346.9</v>
      </c>
    </row>
    <row r="48" spans="1:18" ht="14.1" customHeight="1" x14ac:dyDescent="0.25">
      <c r="A48">
        <f t="shared" si="17"/>
        <v>249</v>
      </c>
      <c r="C48" s="11" t="s">
        <v>59</v>
      </c>
      <c r="D48" s="12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2">
        <v>0</v>
      </c>
      <c r="M48" s="12">
        <v>0</v>
      </c>
      <c r="N48" s="12">
        <v>0</v>
      </c>
      <c r="O48" s="12"/>
      <c r="P48" s="13">
        <f t="shared" si="15"/>
        <v>0</v>
      </c>
    </row>
    <row r="49" spans="1:18" ht="14.1" customHeight="1" x14ac:dyDescent="0.25">
      <c r="C49" s="9" t="s">
        <v>60</v>
      </c>
      <c r="D49" s="17">
        <f t="shared" ref="D49:F49" si="18">SUM(D50:D55)</f>
        <v>0</v>
      </c>
      <c r="E49" s="17">
        <f t="shared" si="18"/>
        <v>0</v>
      </c>
      <c r="F49" s="17">
        <f t="shared" si="18"/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2">
        <v>0</v>
      </c>
      <c r="M49" s="12">
        <v>0</v>
      </c>
      <c r="N49" s="12">
        <v>0</v>
      </c>
      <c r="O49" s="17"/>
      <c r="P49" s="17">
        <f t="shared" ref="P49" si="19">SUM(P50:P55)</f>
        <v>0</v>
      </c>
      <c r="R49" s="19"/>
    </row>
    <row r="50" spans="1:18" ht="14.1" customHeight="1" x14ac:dyDescent="0.25">
      <c r="A50">
        <f t="shared" ref="A50:A55" si="20">(LEFT($C50,1)&amp;MID($C50,3,1)&amp;MID($C50,5,1))*1</f>
        <v>251</v>
      </c>
      <c r="C50" s="11" t="s">
        <v>61</v>
      </c>
      <c r="D50" s="12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2">
        <v>0</v>
      </c>
      <c r="M50" s="12">
        <v>0</v>
      </c>
      <c r="N50" s="12">
        <v>0</v>
      </c>
      <c r="O50" s="12"/>
      <c r="P50" s="13">
        <f t="shared" ref="P50:P55" si="21">+SUM(D50:O50)</f>
        <v>0</v>
      </c>
    </row>
    <row r="51" spans="1:18" ht="14.1" customHeight="1" x14ac:dyDescent="0.25">
      <c r="A51">
        <f t="shared" si="20"/>
        <v>252</v>
      </c>
      <c r="C51" s="11" t="s">
        <v>62</v>
      </c>
      <c r="D51" s="12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2">
        <v>0</v>
      </c>
      <c r="M51" s="12">
        <v>0</v>
      </c>
      <c r="N51" s="12">
        <v>0</v>
      </c>
      <c r="O51" s="12"/>
      <c r="P51" s="13">
        <f t="shared" si="21"/>
        <v>0</v>
      </c>
    </row>
    <row r="52" spans="1:18" ht="14.1" customHeight="1" x14ac:dyDescent="0.25">
      <c r="A52">
        <f t="shared" si="20"/>
        <v>253</v>
      </c>
      <c r="C52" s="11" t="s">
        <v>63</v>
      </c>
      <c r="D52" s="12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2">
        <v>0</v>
      </c>
      <c r="M52" s="12">
        <v>0</v>
      </c>
      <c r="N52" s="12">
        <v>0</v>
      </c>
      <c r="O52" s="12"/>
      <c r="P52" s="13">
        <f t="shared" si="21"/>
        <v>0</v>
      </c>
    </row>
    <row r="53" spans="1:18" ht="14.1" customHeight="1" x14ac:dyDescent="0.25">
      <c r="A53">
        <f t="shared" si="20"/>
        <v>254</v>
      </c>
      <c r="C53" s="11" t="s">
        <v>64</v>
      </c>
      <c r="D53" s="12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2">
        <v>0</v>
      </c>
      <c r="M53" s="12">
        <v>0</v>
      </c>
      <c r="N53" s="12">
        <v>0</v>
      </c>
      <c r="O53" s="12"/>
      <c r="P53" s="13">
        <f t="shared" si="21"/>
        <v>0</v>
      </c>
    </row>
    <row r="54" spans="1:18" ht="14.1" customHeight="1" x14ac:dyDescent="0.25">
      <c r="A54">
        <f t="shared" si="20"/>
        <v>256</v>
      </c>
      <c r="C54" s="11" t="s">
        <v>65</v>
      </c>
      <c r="D54" s="12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2">
        <v>0</v>
      </c>
      <c r="M54" s="12">
        <v>0</v>
      </c>
      <c r="N54" s="12">
        <v>0</v>
      </c>
      <c r="O54" s="12"/>
      <c r="P54" s="13">
        <f t="shared" si="21"/>
        <v>0</v>
      </c>
    </row>
    <row r="55" spans="1:18" ht="14.1" customHeight="1" x14ac:dyDescent="0.25">
      <c r="A55">
        <f t="shared" si="20"/>
        <v>259</v>
      </c>
      <c r="C55" s="11" t="s">
        <v>66</v>
      </c>
      <c r="D55" s="12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2">
        <v>0</v>
      </c>
      <c r="M55" s="12">
        <v>0</v>
      </c>
      <c r="N55" s="12">
        <v>0</v>
      </c>
      <c r="O55" s="12"/>
      <c r="P55" s="13">
        <f t="shared" si="21"/>
        <v>0</v>
      </c>
    </row>
    <row r="56" spans="1:18" ht="14.1" customHeight="1" x14ac:dyDescent="0.25">
      <c r="C56" s="9" t="s">
        <v>67</v>
      </c>
      <c r="D56" s="17">
        <f t="shared" ref="D56:O56" si="22">SUM(D57:D65)</f>
        <v>3964899.51</v>
      </c>
      <c r="E56" s="17">
        <f t="shared" si="22"/>
        <v>5744476.6600000001</v>
      </c>
      <c r="F56" s="17">
        <f t="shared" si="22"/>
        <v>9013306.2599999998</v>
      </c>
      <c r="G56" s="17">
        <f t="shared" si="22"/>
        <v>2482163.62</v>
      </c>
      <c r="H56" s="17">
        <f t="shared" si="22"/>
        <v>3410800.12</v>
      </c>
      <c r="I56" s="17">
        <f t="shared" si="22"/>
        <v>2872131.48</v>
      </c>
      <c r="J56" s="17">
        <f t="shared" si="22"/>
        <v>2199031.62</v>
      </c>
      <c r="K56" s="17">
        <f t="shared" si="22"/>
        <v>13136971.460000001</v>
      </c>
      <c r="L56" s="17">
        <f t="shared" si="22"/>
        <v>2303419.189999999</v>
      </c>
      <c r="M56" s="17">
        <f t="shared" si="22"/>
        <v>978750.77999999991</v>
      </c>
      <c r="N56" s="17">
        <f t="shared" si="22"/>
        <v>1857853.3599999999</v>
      </c>
      <c r="O56" s="17">
        <f t="shared" si="22"/>
        <v>0</v>
      </c>
      <c r="P56" s="10">
        <f t="shared" ref="P56" si="23">SUM(P57:P65)</f>
        <v>47963804.060000002</v>
      </c>
      <c r="R56" s="19"/>
    </row>
    <row r="57" spans="1:18" ht="14.1" customHeight="1" x14ac:dyDescent="0.25">
      <c r="A57">
        <f t="shared" ref="A57:A65" si="24">(LEFT($C57,1)&amp;MID($C57,3,1)&amp;MID($C57,5,1))*1</f>
        <v>261</v>
      </c>
      <c r="C57" s="11" t="s">
        <v>68</v>
      </c>
      <c r="D57" s="12">
        <v>202780.48</v>
      </c>
      <c r="E57" s="13">
        <v>226321.1999999999</v>
      </c>
      <c r="F57" s="13">
        <v>425638</v>
      </c>
      <c r="G57" s="13">
        <v>574824.34000000008</v>
      </c>
      <c r="H57" s="13">
        <v>0</v>
      </c>
      <c r="I57" s="13">
        <v>2809764.4</v>
      </c>
      <c r="J57" s="13">
        <v>933772.81999999983</v>
      </c>
      <c r="K57" s="13">
        <v>12809661.75</v>
      </c>
      <c r="L57" s="12">
        <v>714743.28999999911</v>
      </c>
      <c r="M57" s="12">
        <v>346373.64</v>
      </c>
      <c r="N57" s="12">
        <v>1050720.1499999999</v>
      </c>
      <c r="O57" s="12"/>
      <c r="P57" s="13">
        <f>+SUM(D57:O57)</f>
        <v>20094600.07</v>
      </c>
    </row>
    <row r="58" spans="1:18" ht="14.1" customHeight="1" x14ac:dyDescent="0.25">
      <c r="A58">
        <f t="shared" si="24"/>
        <v>262</v>
      </c>
      <c r="C58" s="11" t="s">
        <v>69</v>
      </c>
      <c r="D58" s="12">
        <v>149280</v>
      </c>
      <c r="E58" s="13">
        <v>147222</v>
      </c>
      <c r="F58" s="13">
        <v>6686</v>
      </c>
      <c r="G58" s="13">
        <v>0</v>
      </c>
      <c r="H58" s="13">
        <v>0</v>
      </c>
      <c r="I58" s="13">
        <v>0</v>
      </c>
      <c r="J58" s="13">
        <v>6900</v>
      </c>
      <c r="K58" s="13">
        <v>9860.35</v>
      </c>
      <c r="L58" s="12">
        <v>0</v>
      </c>
      <c r="M58" s="12">
        <v>0</v>
      </c>
      <c r="N58" s="12">
        <v>0</v>
      </c>
      <c r="O58" s="12"/>
      <c r="P58" s="13">
        <f t="shared" ref="P58:P70" si="25">+SUM(D58:O58)</f>
        <v>319948.34999999998</v>
      </c>
    </row>
    <row r="59" spans="1:18" ht="14.1" customHeight="1" x14ac:dyDescent="0.25">
      <c r="A59">
        <f t="shared" si="24"/>
        <v>263</v>
      </c>
      <c r="C59" s="11" t="s">
        <v>70</v>
      </c>
      <c r="D59" s="12">
        <v>18389</v>
      </c>
      <c r="E59" s="13">
        <v>0</v>
      </c>
      <c r="F59" s="13">
        <v>0</v>
      </c>
      <c r="G59" s="13">
        <v>3400</v>
      </c>
      <c r="H59" s="13">
        <v>0</v>
      </c>
      <c r="I59" s="13">
        <v>3250</v>
      </c>
      <c r="J59" s="13">
        <v>0</v>
      </c>
      <c r="K59" s="13">
        <v>0</v>
      </c>
      <c r="L59" s="12">
        <v>0</v>
      </c>
      <c r="M59" s="12">
        <v>0</v>
      </c>
      <c r="N59" s="12">
        <v>0</v>
      </c>
      <c r="O59" s="12"/>
      <c r="P59" s="13">
        <f t="shared" si="25"/>
        <v>25039</v>
      </c>
    </row>
    <row r="60" spans="1:18" ht="14.1" customHeight="1" x14ac:dyDescent="0.25">
      <c r="A60">
        <f t="shared" si="24"/>
        <v>264</v>
      </c>
      <c r="C60" s="11" t="s">
        <v>71</v>
      </c>
      <c r="D60" s="12">
        <v>0</v>
      </c>
      <c r="E60" s="13">
        <v>0</v>
      </c>
      <c r="F60" s="13">
        <v>3235259.1999999997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2">
        <v>0</v>
      </c>
      <c r="M60" s="12">
        <v>0</v>
      </c>
      <c r="N60" s="12">
        <v>467500</v>
      </c>
      <c r="O60" s="12"/>
      <c r="P60" s="13">
        <f t="shared" si="25"/>
        <v>3702759.1999999997</v>
      </c>
    </row>
    <row r="61" spans="1:18" ht="14.1" customHeight="1" x14ac:dyDescent="0.25">
      <c r="A61">
        <f t="shared" si="24"/>
        <v>265</v>
      </c>
      <c r="C61" s="11" t="s">
        <v>72</v>
      </c>
      <c r="D61" s="12">
        <v>116195.00999999998</v>
      </c>
      <c r="E61" s="13">
        <v>720115.61</v>
      </c>
      <c r="F61" s="13">
        <v>194778.33000000002</v>
      </c>
      <c r="G61" s="13">
        <v>-6.8212102632969618E-13</v>
      </c>
      <c r="H61" s="13">
        <v>2.8421709430404007E-13</v>
      </c>
      <c r="I61" s="13">
        <v>0</v>
      </c>
      <c r="J61" s="13">
        <v>16584</v>
      </c>
      <c r="K61" s="13">
        <v>191925.9</v>
      </c>
      <c r="L61" s="12">
        <v>512862.25</v>
      </c>
      <c r="M61" s="12">
        <v>0</v>
      </c>
      <c r="N61" s="12">
        <v>80000</v>
      </c>
      <c r="O61" s="12"/>
      <c r="P61" s="13">
        <f t="shared" si="25"/>
        <v>1832461.0999999999</v>
      </c>
    </row>
    <row r="62" spans="1:18" ht="14.1" customHeight="1" x14ac:dyDescent="0.25">
      <c r="A62">
        <f t="shared" si="24"/>
        <v>266</v>
      </c>
      <c r="C62" s="11" t="s">
        <v>73</v>
      </c>
      <c r="D62" s="12">
        <v>0</v>
      </c>
      <c r="E62" s="13">
        <v>0</v>
      </c>
      <c r="F62" s="13">
        <v>-951.28000000002794</v>
      </c>
      <c r="G62" s="13">
        <v>0</v>
      </c>
      <c r="H62" s="13">
        <v>1598505.93</v>
      </c>
      <c r="I62" s="13">
        <v>0</v>
      </c>
      <c r="J62" s="13">
        <v>56024.800000000003</v>
      </c>
      <c r="K62" s="13">
        <v>0</v>
      </c>
      <c r="L62" s="12">
        <v>1012603.4600000001</v>
      </c>
      <c r="M62" s="12">
        <v>0</v>
      </c>
      <c r="N62" s="12">
        <v>0</v>
      </c>
      <c r="O62" s="12"/>
      <c r="P62" s="13">
        <f t="shared" si="25"/>
        <v>2666182.91</v>
      </c>
    </row>
    <row r="63" spans="1:18" ht="14.1" customHeight="1" x14ac:dyDescent="0.25">
      <c r="A63">
        <f t="shared" si="24"/>
        <v>267</v>
      </c>
      <c r="C63" s="11" t="s">
        <v>74</v>
      </c>
      <c r="D63" s="12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2">
        <v>0</v>
      </c>
      <c r="M63" s="12">
        <v>0</v>
      </c>
      <c r="N63" s="12">
        <v>0</v>
      </c>
      <c r="O63" s="12"/>
      <c r="P63" s="13">
        <f t="shared" si="25"/>
        <v>0</v>
      </c>
    </row>
    <row r="64" spans="1:18" ht="14.1" customHeight="1" x14ac:dyDescent="0.25">
      <c r="A64">
        <f t="shared" si="24"/>
        <v>268</v>
      </c>
      <c r="C64" s="11" t="s">
        <v>75</v>
      </c>
      <c r="D64" s="12">
        <v>3478255.02</v>
      </c>
      <c r="E64" s="13">
        <v>4650817.8500000006</v>
      </c>
      <c r="F64" s="13">
        <v>5151896.01</v>
      </c>
      <c r="G64" s="13">
        <v>1903939.28</v>
      </c>
      <c r="H64" s="13">
        <v>1812294.1900000002</v>
      </c>
      <c r="I64" s="13">
        <v>59117.08</v>
      </c>
      <c r="J64" s="13">
        <v>1185750</v>
      </c>
      <c r="K64" s="13">
        <v>125523.46</v>
      </c>
      <c r="L64" s="12">
        <v>63210.190000000061</v>
      </c>
      <c r="M64" s="12">
        <v>632377.1399999999</v>
      </c>
      <c r="N64" s="12">
        <v>259633.20999999996</v>
      </c>
      <c r="O64" s="12"/>
      <c r="P64" s="13">
        <f t="shared" si="25"/>
        <v>19322813.430000003</v>
      </c>
    </row>
    <row r="65" spans="1:18" ht="14.1" customHeight="1" x14ac:dyDescent="0.25">
      <c r="A65">
        <f t="shared" si="24"/>
        <v>269</v>
      </c>
      <c r="C65" s="11" t="s">
        <v>76</v>
      </c>
      <c r="D65" s="12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2">
        <v>0</v>
      </c>
      <c r="M65" s="12">
        <v>0</v>
      </c>
      <c r="N65" s="12">
        <v>0</v>
      </c>
      <c r="O65" s="12"/>
      <c r="P65" s="13">
        <f t="shared" si="25"/>
        <v>0</v>
      </c>
    </row>
    <row r="66" spans="1:18" ht="14.1" customHeight="1" x14ac:dyDescent="0.25">
      <c r="C66" s="9" t="s">
        <v>77</v>
      </c>
      <c r="D66" s="17">
        <f t="shared" ref="D66:L66" si="26">SUM(D67:D70)</f>
        <v>0</v>
      </c>
      <c r="E66" s="17">
        <f t="shared" si="26"/>
        <v>180002.52</v>
      </c>
      <c r="F66" s="17">
        <f t="shared" si="26"/>
        <v>0</v>
      </c>
      <c r="G66" s="13">
        <f t="shared" si="26"/>
        <v>0</v>
      </c>
      <c r="H66" s="17">
        <f t="shared" si="26"/>
        <v>865329.89</v>
      </c>
      <c r="I66" s="17">
        <f t="shared" si="26"/>
        <v>0</v>
      </c>
      <c r="J66" s="17">
        <f t="shared" si="26"/>
        <v>0</v>
      </c>
      <c r="K66" s="17">
        <f t="shared" si="26"/>
        <v>0</v>
      </c>
      <c r="L66" s="17">
        <f t="shared" si="26"/>
        <v>0</v>
      </c>
      <c r="M66" s="12">
        <v>0</v>
      </c>
      <c r="N66" s="17">
        <v>0</v>
      </c>
      <c r="O66" s="17"/>
      <c r="P66" s="10">
        <f t="shared" ref="P66" si="27">SUM(P67:P70)</f>
        <v>1045332.41</v>
      </c>
      <c r="R66" s="19"/>
    </row>
    <row r="67" spans="1:18" ht="14.1" customHeight="1" x14ac:dyDescent="0.25">
      <c r="A67">
        <f>(LEFT($C67,1)&amp;MID($C67,3,1)&amp;MID($C67,5,1))*1</f>
        <v>271</v>
      </c>
      <c r="C67" s="11" t="s">
        <v>78</v>
      </c>
      <c r="D67" s="12">
        <v>0</v>
      </c>
      <c r="E67" s="13">
        <v>180002.52</v>
      </c>
      <c r="F67" s="13">
        <v>0</v>
      </c>
      <c r="G67" s="13">
        <v>0</v>
      </c>
      <c r="H67" s="13">
        <v>865329.89</v>
      </c>
      <c r="I67" s="13">
        <v>0</v>
      </c>
      <c r="J67" s="13">
        <v>0</v>
      </c>
      <c r="K67" s="13">
        <v>0</v>
      </c>
      <c r="L67" s="12">
        <v>0</v>
      </c>
      <c r="M67" s="12">
        <v>0</v>
      </c>
      <c r="N67" s="12">
        <v>0</v>
      </c>
      <c r="O67" s="12"/>
      <c r="P67" s="13">
        <f>+SUM(D67:O67)</f>
        <v>1045332.41</v>
      </c>
    </row>
    <row r="68" spans="1:18" ht="14.1" customHeight="1" x14ac:dyDescent="0.25">
      <c r="A68">
        <f>(LEFT($C68,1)&amp;MID($C68,3,1)&amp;MID($C68,5,1))*1</f>
        <v>272</v>
      </c>
      <c r="C68" s="11" t="s">
        <v>79</v>
      </c>
      <c r="D68" s="12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2">
        <v>0</v>
      </c>
      <c r="M68" s="12">
        <v>0</v>
      </c>
      <c r="N68" s="12">
        <v>0</v>
      </c>
      <c r="O68" s="12"/>
      <c r="P68" s="13">
        <f t="shared" si="25"/>
        <v>0</v>
      </c>
    </row>
    <row r="69" spans="1:18" ht="14.1" customHeight="1" x14ac:dyDescent="0.25">
      <c r="A69">
        <f>(LEFT($C69,1)&amp;MID($C69,3,1)&amp;MID($C69,5,1))*1</f>
        <v>273</v>
      </c>
      <c r="C69" s="11" t="s">
        <v>80</v>
      </c>
      <c r="D69" s="12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2">
        <v>0</v>
      </c>
      <c r="M69" s="12">
        <v>0</v>
      </c>
      <c r="N69" s="12">
        <v>0</v>
      </c>
      <c r="O69" s="12"/>
      <c r="P69" s="13">
        <f t="shared" si="25"/>
        <v>0</v>
      </c>
    </row>
    <row r="70" spans="1:18" ht="14.1" customHeight="1" x14ac:dyDescent="0.25">
      <c r="A70">
        <f>(LEFT($C70,1)&amp;MID($C70,3,1)&amp;MID($C70,5,1))*1</f>
        <v>274</v>
      </c>
      <c r="C70" s="11" t="s">
        <v>81</v>
      </c>
      <c r="D70" s="12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2">
        <v>0</v>
      </c>
      <c r="M70" s="12">
        <v>0</v>
      </c>
      <c r="N70" s="12">
        <v>0</v>
      </c>
      <c r="O70" s="12"/>
      <c r="P70" s="13">
        <f t="shared" si="25"/>
        <v>0</v>
      </c>
    </row>
    <row r="71" spans="1:18" ht="14.1" customHeight="1" x14ac:dyDescent="0.25">
      <c r="C71" s="9" t="s">
        <v>82</v>
      </c>
      <c r="D71" s="17">
        <f t="shared" ref="D71:F71" si="28">SUM(D72:D73)</f>
        <v>0</v>
      </c>
      <c r="E71" s="17">
        <f t="shared" si="28"/>
        <v>0</v>
      </c>
      <c r="F71" s="17">
        <f t="shared" si="28"/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2">
        <v>0</v>
      </c>
      <c r="M71" s="12">
        <v>0</v>
      </c>
      <c r="N71" s="17">
        <v>0</v>
      </c>
      <c r="O71" s="17"/>
      <c r="P71" s="17">
        <f t="shared" ref="P71" si="29">SUM(P72:P73)</f>
        <v>0</v>
      </c>
    </row>
    <row r="72" spans="1:18" ht="14.1" customHeight="1" x14ac:dyDescent="0.25">
      <c r="A72">
        <f>(LEFT($C72,1)&amp;MID($C72,3,1)&amp;MID($C72,5,1))*1</f>
        <v>281</v>
      </c>
      <c r="C72" s="11" t="s">
        <v>83</v>
      </c>
      <c r="D72" s="12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2">
        <v>0</v>
      </c>
      <c r="M72" s="12">
        <v>0</v>
      </c>
      <c r="N72" s="12">
        <v>0</v>
      </c>
      <c r="O72" s="12"/>
      <c r="P72" s="13">
        <f t="shared" ref="P72:P73" si="30">+SUM(D72:O72)</f>
        <v>0</v>
      </c>
    </row>
    <row r="73" spans="1:18" ht="14.45" customHeight="1" x14ac:dyDescent="0.25">
      <c r="A73">
        <f>(LEFT($C73,1)&amp;MID($C73,3,1)&amp;MID($C73,5,1))*1</f>
        <v>282</v>
      </c>
      <c r="C73" s="11" t="s">
        <v>84</v>
      </c>
      <c r="D73" s="12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2">
        <v>0</v>
      </c>
      <c r="M73" s="12">
        <v>0</v>
      </c>
      <c r="N73" s="12">
        <v>0</v>
      </c>
      <c r="O73" s="12"/>
      <c r="P73" s="13">
        <f t="shared" si="30"/>
        <v>0</v>
      </c>
    </row>
    <row r="74" spans="1:18" ht="13.5" customHeight="1" x14ac:dyDescent="0.25">
      <c r="C74" s="9" t="s">
        <v>85</v>
      </c>
      <c r="D74" s="17">
        <f t="shared" ref="D74:F74" si="31">SUM(D75:D77)</f>
        <v>0</v>
      </c>
      <c r="E74" s="17">
        <f t="shared" si="31"/>
        <v>0</v>
      </c>
      <c r="F74" s="17">
        <f t="shared" si="31"/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2">
        <v>0</v>
      </c>
      <c r="M74" s="12">
        <v>0</v>
      </c>
      <c r="N74" s="17">
        <v>0</v>
      </c>
      <c r="O74" s="17"/>
      <c r="P74" s="17">
        <f t="shared" ref="P74" si="32">SUM(P75:P77)</f>
        <v>0</v>
      </c>
    </row>
    <row r="75" spans="1:18" ht="14.1" customHeight="1" x14ac:dyDescent="0.25">
      <c r="A75">
        <f>(LEFT($C75,1)&amp;MID($C75,3,1)&amp;MID($C75,5,1))*1</f>
        <v>291</v>
      </c>
      <c r="C75" s="11" t="s">
        <v>86</v>
      </c>
      <c r="D75" s="12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2">
        <v>0</v>
      </c>
      <c r="M75" s="12">
        <v>0</v>
      </c>
      <c r="N75" s="12">
        <v>0</v>
      </c>
      <c r="O75" s="12"/>
      <c r="P75" s="13">
        <f t="shared" ref="P75:P77" si="33">+SUM(D75:O75)</f>
        <v>0</v>
      </c>
    </row>
    <row r="76" spans="1:18" ht="14.1" customHeight="1" x14ac:dyDescent="0.25">
      <c r="A76">
        <f>(LEFT($C76,1)&amp;MID($C76,3,1)&amp;MID($C76,5,1))*1</f>
        <v>292</v>
      </c>
      <c r="C76" s="11" t="s">
        <v>87</v>
      </c>
      <c r="D76" s="12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2">
        <v>0</v>
      </c>
      <c r="M76" s="12">
        <v>0</v>
      </c>
      <c r="N76" s="12">
        <v>0</v>
      </c>
      <c r="O76" s="12"/>
      <c r="P76" s="13">
        <f t="shared" si="33"/>
        <v>0</v>
      </c>
    </row>
    <row r="77" spans="1:18" ht="14.1" customHeight="1" x14ac:dyDescent="0.25">
      <c r="A77">
        <f>(LEFT($C77,1)&amp;MID($C77,3,1)&amp;MID($C77,5,1))*1</f>
        <v>294</v>
      </c>
      <c r="C77" s="11" t="s">
        <v>88</v>
      </c>
      <c r="D77" s="12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2">
        <v>0</v>
      </c>
      <c r="M77" s="12">
        <v>0</v>
      </c>
      <c r="N77" s="12">
        <v>0</v>
      </c>
      <c r="O77" s="12"/>
      <c r="P77" s="13">
        <f t="shared" si="33"/>
        <v>0</v>
      </c>
    </row>
    <row r="78" spans="1:18" ht="14.1" customHeight="1" x14ac:dyDescent="0.25">
      <c r="C78" s="7" t="s">
        <v>89</v>
      </c>
      <c r="D78" s="8">
        <f t="shared" ref="D78:P78" si="34">SUM(D79,D82,D85)</f>
        <v>6890000</v>
      </c>
      <c r="E78" s="8">
        <f t="shared" si="34"/>
        <v>5865397</v>
      </c>
      <c r="F78" s="8">
        <f t="shared" si="34"/>
        <v>13471988</v>
      </c>
      <c r="G78" s="8">
        <f t="shared" si="34"/>
        <v>1676355</v>
      </c>
      <c r="H78" s="8">
        <f t="shared" si="34"/>
        <v>4935845.0000000009</v>
      </c>
      <c r="I78" s="8">
        <f t="shared" si="34"/>
        <v>4094083.9999999981</v>
      </c>
      <c r="J78" s="8">
        <f t="shared" si="34"/>
        <v>5270522</v>
      </c>
      <c r="K78" s="8">
        <f t="shared" si="34"/>
        <v>7296717.9999999953</v>
      </c>
      <c r="L78" s="8">
        <f t="shared" si="34"/>
        <v>3660620</v>
      </c>
      <c r="M78" s="8">
        <f t="shared" si="34"/>
        <v>3163788.76</v>
      </c>
      <c r="N78" s="8">
        <f t="shared" si="34"/>
        <v>6478024</v>
      </c>
      <c r="O78" s="8">
        <f t="shared" si="34"/>
        <v>0</v>
      </c>
      <c r="P78" s="8">
        <f t="shared" si="34"/>
        <v>62803341.75999999</v>
      </c>
    </row>
    <row r="79" spans="1:18" ht="14.1" customHeight="1" x14ac:dyDescent="0.25">
      <c r="C79" s="9" t="s">
        <v>90</v>
      </c>
      <c r="D79" s="17">
        <f t="shared" ref="D79:P79" si="35">SUM(D80:D81)</f>
        <v>6890000</v>
      </c>
      <c r="E79" s="17">
        <f t="shared" si="35"/>
        <v>5865397</v>
      </c>
      <c r="F79" s="17">
        <f t="shared" si="35"/>
        <v>13471988</v>
      </c>
      <c r="G79" s="17">
        <f t="shared" si="35"/>
        <v>1676355</v>
      </c>
      <c r="H79" s="17">
        <f t="shared" si="35"/>
        <v>4935845.0000000009</v>
      </c>
      <c r="I79" s="17">
        <f t="shared" si="35"/>
        <v>4094083.9999999981</v>
      </c>
      <c r="J79" s="17">
        <f t="shared" si="35"/>
        <v>5270522</v>
      </c>
      <c r="K79" s="17">
        <f t="shared" si="35"/>
        <v>7296717.9999999953</v>
      </c>
      <c r="L79" s="17">
        <f t="shared" si="35"/>
        <v>3660620</v>
      </c>
      <c r="M79" s="17">
        <f t="shared" si="35"/>
        <v>3163788.76</v>
      </c>
      <c r="N79" s="17">
        <f t="shared" si="35"/>
        <v>6478024</v>
      </c>
      <c r="O79" s="17">
        <f t="shared" si="35"/>
        <v>0</v>
      </c>
      <c r="P79" s="17">
        <f t="shared" si="35"/>
        <v>62803341.75999999</v>
      </c>
    </row>
    <row r="80" spans="1:18" ht="14.1" customHeight="1" x14ac:dyDescent="0.25">
      <c r="A80">
        <f>(LEFT($C80,1)&amp;MID($C80,3,1)&amp;MID($C80,5,1))*1</f>
        <v>411</v>
      </c>
      <c r="C80" s="11" t="s">
        <v>91</v>
      </c>
      <c r="D80" s="13">
        <v>6890000</v>
      </c>
      <c r="E80" s="20">
        <v>5865397</v>
      </c>
      <c r="F80" s="20">
        <v>-9378012</v>
      </c>
      <c r="G80" s="20">
        <v>1676355</v>
      </c>
      <c r="H80" s="20">
        <v>2325845.0000000009</v>
      </c>
      <c r="I80" s="20">
        <v>2744083.9999999981</v>
      </c>
      <c r="J80" s="20">
        <v>1370522</v>
      </c>
      <c r="K80" s="13">
        <v>446718.00000000017</v>
      </c>
      <c r="L80" s="13">
        <v>960620</v>
      </c>
      <c r="M80" s="13">
        <v>1047648</v>
      </c>
      <c r="N80" s="12">
        <v>412749</v>
      </c>
      <c r="O80" s="13"/>
      <c r="P80" s="13">
        <f>+SUM(D80:O80)</f>
        <v>14361926</v>
      </c>
    </row>
    <row r="81" spans="1:16" ht="14.1" customHeight="1" x14ac:dyDescent="0.25">
      <c r="A81">
        <f>(LEFT($C81,1)&amp;MID($C81,3,1)&amp;MID($C81,5,1))*1</f>
        <v>412</v>
      </c>
      <c r="C81" s="11" t="s">
        <v>92</v>
      </c>
      <c r="D81" s="13">
        <v>0</v>
      </c>
      <c r="E81" s="20">
        <v>0</v>
      </c>
      <c r="F81" s="20">
        <v>22850000</v>
      </c>
      <c r="G81" s="20">
        <v>0</v>
      </c>
      <c r="H81" s="20">
        <v>2610000</v>
      </c>
      <c r="I81" s="20">
        <v>1350000</v>
      </c>
      <c r="J81" s="20">
        <v>3900000</v>
      </c>
      <c r="K81" s="13">
        <v>6849999.9999999953</v>
      </c>
      <c r="L81" s="13">
        <v>2700000</v>
      </c>
      <c r="M81" s="13">
        <v>2116140.7599999998</v>
      </c>
      <c r="N81" s="12">
        <v>6065275</v>
      </c>
      <c r="O81" s="21"/>
      <c r="P81" s="13">
        <f t="shared" ref="P81:P84" si="36">+SUM(D81:O81)</f>
        <v>48441415.75999999</v>
      </c>
    </row>
    <row r="82" spans="1:16" ht="14.1" customHeight="1" x14ac:dyDescent="0.25">
      <c r="C82" s="9" t="s">
        <v>93</v>
      </c>
      <c r="D82" s="17">
        <f t="shared" ref="D82:G82" si="37">SUM(D83:D84)</f>
        <v>0</v>
      </c>
      <c r="E82" s="17">
        <f t="shared" si="37"/>
        <v>0</v>
      </c>
      <c r="F82" s="22">
        <f t="shared" si="37"/>
        <v>0</v>
      </c>
      <c r="G82" s="17">
        <f t="shared" si="37"/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12">
        <v>0</v>
      </c>
      <c r="O82" s="20"/>
      <c r="P82" s="17">
        <f t="shared" ref="P82" si="38">SUM(P83:P84)</f>
        <v>0</v>
      </c>
    </row>
    <row r="83" spans="1:16" ht="14.1" customHeight="1" x14ac:dyDescent="0.25">
      <c r="A83">
        <f>(LEFT($C83,1)&amp;MID($C83,3,1)&amp;MID($C83,5,1))*1</f>
        <v>421</v>
      </c>
      <c r="C83" s="11" t="s">
        <v>94</v>
      </c>
      <c r="D83" s="13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12">
        <v>0</v>
      </c>
      <c r="O83" s="20"/>
      <c r="P83" s="13">
        <f t="shared" si="36"/>
        <v>0</v>
      </c>
    </row>
    <row r="84" spans="1:16" ht="14.1" customHeight="1" x14ac:dyDescent="0.25">
      <c r="A84">
        <f>(LEFT($C84,1)&amp;MID($C84,3,1)&amp;MID($C84,5,1))*1</f>
        <v>422</v>
      </c>
      <c r="C84" s="11" t="s">
        <v>95</v>
      </c>
      <c r="D84" s="13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12">
        <v>0</v>
      </c>
      <c r="O84" s="20"/>
      <c r="P84" s="13">
        <f t="shared" si="36"/>
        <v>0</v>
      </c>
    </row>
    <row r="85" spans="1:16" ht="14.1" customHeight="1" x14ac:dyDescent="0.25">
      <c r="C85" s="9" t="s">
        <v>96</v>
      </c>
      <c r="D85" s="17">
        <f t="shared" ref="D85:G85" si="39">SUM(D86)</f>
        <v>0</v>
      </c>
      <c r="E85" s="17">
        <f t="shared" si="39"/>
        <v>0</v>
      </c>
      <c r="F85" s="22">
        <f t="shared" si="39"/>
        <v>0</v>
      </c>
      <c r="G85" s="17">
        <f t="shared" si="39"/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12">
        <v>0</v>
      </c>
      <c r="O85" s="20"/>
      <c r="P85" s="17">
        <f t="shared" ref="P85" si="40">SUM(P86)</f>
        <v>0</v>
      </c>
    </row>
    <row r="86" spans="1:16" ht="14.1" customHeight="1" x14ac:dyDescent="0.25">
      <c r="A86">
        <f>(LEFT($C86,1)&amp;MID($C86,3,1)&amp;MID($C86,5,1))*1</f>
        <v>435</v>
      </c>
      <c r="C86" s="11" t="s">
        <v>97</v>
      </c>
      <c r="D86" s="13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12">
        <v>0</v>
      </c>
      <c r="O86" s="20"/>
      <c r="P86" s="13">
        <f>+SUM(D86:O86)</f>
        <v>0</v>
      </c>
    </row>
    <row r="87" spans="1:16" ht="14.1" customHeight="1" x14ac:dyDescent="0.25">
      <c r="C87" s="14" t="s">
        <v>98</v>
      </c>
      <c r="D87" s="15">
        <f t="shared" ref="D87:P87" si="41">SUM(D13,D78)</f>
        <v>217872330.85000002</v>
      </c>
      <c r="E87" s="15">
        <f t="shared" si="41"/>
        <v>238362254.42000002</v>
      </c>
      <c r="F87" s="15">
        <f t="shared" si="41"/>
        <v>319818819.30999994</v>
      </c>
      <c r="G87" s="15">
        <f t="shared" si="41"/>
        <v>247382910.88</v>
      </c>
      <c r="H87" s="15">
        <f t="shared" si="41"/>
        <v>259433376.69999996</v>
      </c>
      <c r="I87" s="15">
        <f t="shared" si="41"/>
        <v>331275901.46999449</v>
      </c>
      <c r="J87" s="15">
        <f t="shared" si="41"/>
        <v>301333519.53999996</v>
      </c>
      <c r="K87" s="15">
        <f t="shared" si="41"/>
        <v>318323470.61000001</v>
      </c>
      <c r="L87" s="15">
        <f t="shared" si="41"/>
        <v>304343619.08999997</v>
      </c>
      <c r="M87" s="15">
        <f t="shared" si="41"/>
        <v>420068927.38000005</v>
      </c>
      <c r="N87" s="15">
        <f t="shared" si="41"/>
        <v>320627063.41000009</v>
      </c>
      <c r="O87" s="15">
        <f t="shared" si="41"/>
        <v>0</v>
      </c>
      <c r="P87" s="15">
        <f t="shared" si="41"/>
        <v>3278842193.6599941</v>
      </c>
    </row>
    <row r="88" spans="1:16" ht="14.1" customHeight="1" x14ac:dyDescent="0.25">
      <c r="C88" t="s">
        <v>99</v>
      </c>
      <c r="D88" s="13"/>
      <c r="E88" s="13"/>
      <c r="F88" s="13"/>
      <c r="G88" s="13"/>
      <c r="H88" s="13"/>
      <c r="P88" s="13"/>
    </row>
    <row r="89" spans="1:16" ht="14.1" customHeight="1" x14ac:dyDescent="0.25">
      <c r="C89" t="s">
        <v>100</v>
      </c>
      <c r="D89" s="13"/>
      <c r="E89" s="13"/>
      <c r="F89" s="13"/>
      <c r="G89" s="13"/>
      <c r="H89" s="13"/>
      <c r="O89" s="12"/>
      <c r="P89" s="12"/>
    </row>
    <row r="90" spans="1:16" ht="14.1" customHeight="1" x14ac:dyDescent="0.25">
      <c r="C90" t="s">
        <v>101</v>
      </c>
      <c r="D90" s="13"/>
      <c r="E90" s="13"/>
      <c r="F90" s="13"/>
      <c r="G90" s="13"/>
      <c r="H90" s="13"/>
    </row>
    <row r="91" spans="1:16" ht="14.1" customHeight="1" x14ac:dyDescent="0.25">
      <c r="C91" t="s">
        <v>102</v>
      </c>
      <c r="D91" s="13"/>
      <c r="E91" s="13"/>
      <c r="F91" s="13"/>
      <c r="G91" s="13"/>
      <c r="H91" s="13"/>
      <c r="N91" s="12"/>
      <c r="O91" s="12"/>
    </row>
    <row r="92" spans="1:16" ht="14.1" customHeight="1" x14ac:dyDescent="0.25">
      <c r="C92" t="s">
        <v>103</v>
      </c>
      <c r="D92" s="13"/>
      <c r="E92" s="13"/>
      <c r="F92" s="13"/>
      <c r="G92" s="13"/>
      <c r="H92" s="13"/>
    </row>
    <row r="93" spans="1:16" ht="14.1" customHeight="1" x14ac:dyDescent="0.25">
      <c r="C93" s="23"/>
      <c r="D93" s="13"/>
      <c r="E93" s="13"/>
      <c r="F93" s="13"/>
      <c r="G93" s="13"/>
      <c r="H93" s="13"/>
    </row>
    <row r="94" spans="1:16" ht="14.1" customHeight="1" x14ac:dyDescent="0.25">
      <c r="C94" s="23"/>
      <c r="D94" s="13"/>
      <c r="E94" s="13"/>
      <c r="F94" s="13"/>
      <c r="G94" s="13"/>
      <c r="H94" s="13"/>
    </row>
    <row r="95" spans="1:16" ht="14.1" customHeight="1" x14ac:dyDescent="0.25">
      <c r="C95" s="23"/>
      <c r="D95" s="13"/>
      <c r="E95" s="13"/>
      <c r="F95" s="13"/>
      <c r="G95" s="13"/>
      <c r="H95" s="13"/>
    </row>
    <row r="96" spans="1:16" ht="14.1" customHeight="1" x14ac:dyDescent="0.25">
      <c r="C96" s="23"/>
      <c r="D96" s="13"/>
      <c r="E96" s="13"/>
      <c r="F96" s="13"/>
      <c r="G96" s="13"/>
      <c r="H96" s="13"/>
    </row>
    <row r="97" spans="3:8" ht="13.5" customHeight="1" x14ac:dyDescent="0.25">
      <c r="C97"/>
      <c r="D97" s="13"/>
      <c r="E97" s="13"/>
      <c r="F97" s="13"/>
      <c r="G97" s="13"/>
      <c r="H97" s="13"/>
    </row>
    <row r="98" spans="3:8" ht="14.1" customHeight="1" x14ac:dyDescent="0.25">
      <c r="C98"/>
      <c r="D98" s="13"/>
      <c r="E98" s="13"/>
      <c r="F98" s="13"/>
      <c r="G98" s="13"/>
      <c r="H98" s="13"/>
    </row>
    <row r="99" spans="3:8" ht="14.1" customHeight="1" x14ac:dyDescent="0.25">
      <c r="C99"/>
      <c r="D99" s="13"/>
      <c r="E99" s="13"/>
      <c r="F99" s="13"/>
      <c r="G99" s="13"/>
      <c r="H99" s="13"/>
    </row>
    <row r="100" spans="3:8" ht="14.1" customHeight="1" x14ac:dyDescent="0.25">
      <c r="C100"/>
      <c r="D100" s="13"/>
      <c r="E100" s="13"/>
      <c r="F100" s="13"/>
      <c r="G100" s="13"/>
      <c r="H100" s="13"/>
    </row>
    <row r="101" spans="3:8" ht="14.1" customHeight="1" x14ac:dyDescent="0.25">
      <c r="C101"/>
      <c r="D101" s="13"/>
      <c r="E101" s="13"/>
      <c r="F101" s="13"/>
      <c r="G101" s="13"/>
      <c r="H101" s="13"/>
    </row>
    <row r="102" spans="3:8" ht="14.1" customHeight="1" x14ac:dyDescent="0.25">
      <c r="C102"/>
      <c r="D102" s="13"/>
      <c r="E102" s="13"/>
      <c r="F102" s="13"/>
      <c r="G102" s="13"/>
      <c r="H102" s="13"/>
    </row>
    <row r="103" spans="3:8" ht="14.1" customHeight="1" x14ac:dyDescent="0.25">
      <c r="C103"/>
      <c r="D103" s="13"/>
      <c r="E103" s="13"/>
      <c r="F103" s="13"/>
      <c r="G103" s="13"/>
      <c r="H103" s="13"/>
    </row>
    <row r="104" spans="3:8" ht="14.1" customHeight="1" x14ac:dyDescent="0.25">
      <c r="C104"/>
      <c r="D104" s="13"/>
      <c r="E104" s="13"/>
      <c r="F104" s="13"/>
      <c r="G104" s="13"/>
      <c r="H104" s="13"/>
    </row>
    <row r="105" spans="3:8" ht="14.1" customHeight="1" x14ac:dyDescent="0.25">
      <c r="C105"/>
      <c r="D105" s="13"/>
      <c r="E105" s="13"/>
      <c r="F105" s="13"/>
      <c r="G105" s="13"/>
      <c r="H105" s="13"/>
    </row>
    <row r="106" spans="3:8" ht="14.1" customHeight="1" x14ac:dyDescent="0.25">
      <c r="C106"/>
      <c r="D106" s="13"/>
      <c r="E106" s="13"/>
      <c r="F106" s="13"/>
      <c r="G106" s="13"/>
      <c r="H106" s="13"/>
    </row>
    <row r="107" spans="3:8" ht="14.1" customHeight="1" x14ac:dyDescent="0.25">
      <c r="C107"/>
      <c r="D107" s="13"/>
      <c r="E107" s="13"/>
      <c r="F107" s="13"/>
      <c r="G107" s="13"/>
      <c r="H107" s="13"/>
    </row>
    <row r="108" spans="3:8" ht="14.1" customHeight="1" x14ac:dyDescent="0.25">
      <c r="C108"/>
      <c r="D108" s="13"/>
      <c r="E108" s="13"/>
      <c r="F108" s="13"/>
      <c r="G108" s="13"/>
      <c r="H108" s="13"/>
    </row>
    <row r="109" spans="3:8" ht="14.1" customHeight="1" x14ac:dyDescent="0.25">
      <c r="C109"/>
      <c r="D109" s="13"/>
      <c r="E109" s="13"/>
      <c r="F109" s="13"/>
      <c r="G109" s="13"/>
      <c r="H109" s="13"/>
    </row>
    <row r="110" spans="3:8" ht="14.1" customHeight="1" x14ac:dyDescent="0.25">
      <c r="C110"/>
      <c r="D110" s="13"/>
      <c r="E110" s="13"/>
      <c r="F110" s="13"/>
      <c r="G110" s="13"/>
      <c r="H110" s="13"/>
    </row>
    <row r="111" spans="3:8" ht="14.1" customHeight="1" x14ac:dyDescent="0.25">
      <c r="C111"/>
      <c r="D111" s="13"/>
      <c r="E111" s="13"/>
      <c r="F111" s="13"/>
      <c r="G111" s="13"/>
      <c r="H111" s="13"/>
    </row>
    <row r="112" spans="3:8" ht="14.1" customHeight="1" x14ac:dyDescent="0.25">
      <c r="C112"/>
      <c r="D112" s="13"/>
      <c r="E112" s="13"/>
      <c r="F112" s="13"/>
      <c r="G112" s="13"/>
      <c r="H112" s="13"/>
    </row>
    <row r="113" spans="3:14" ht="14.1" customHeight="1" x14ac:dyDescent="0.25">
      <c r="C113"/>
      <c r="D113" s="13"/>
      <c r="E113" s="13"/>
      <c r="F113" s="13"/>
      <c r="G113" s="13"/>
      <c r="H113" s="13"/>
    </row>
    <row r="114" spans="3:14" ht="14.1" customHeight="1" x14ac:dyDescent="0.25">
      <c r="C114" s="24" t="s">
        <v>104</v>
      </c>
      <c r="J114" s="35" t="s">
        <v>105</v>
      </c>
      <c r="K114" s="36"/>
      <c r="L114" s="36"/>
      <c r="M114" s="36"/>
      <c r="N114" s="36"/>
    </row>
    <row r="115" spans="3:14" ht="15.75" x14ac:dyDescent="0.25">
      <c r="C115" s="2" t="s">
        <v>106</v>
      </c>
      <c r="D115" s="25"/>
      <c r="J115" s="37" t="s">
        <v>107</v>
      </c>
      <c r="K115" s="37"/>
      <c r="L115" s="37"/>
      <c r="M115" s="37"/>
      <c r="N115" s="37"/>
    </row>
    <row r="116" spans="3:14" x14ac:dyDescent="0.25">
      <c r="C116"/>
    </row>
    <row r="117" spans="3:14" x14ac:dyDescent="0.25">
      <c r="C117"/>
    </row>
    <row r="118" spans="3:14" x14ac:dyDescent="0.25">
      <c r="C118"/>
    </row>
    <row r="119" spans="3:14" x14ac:dyDescent="0.25">
      <c r="C119"/>
    </row>
    <row r="120" spans="3:14" x14ac:dyDescent="0.25">
      <c r="C120" s="26"/>
    </row>
    <row r="121" spans="3:14" ht="15.75" x14ac:dyDescent="0.25">
      <c r="C121" s="27"/>
    </row>
  </sheetData>
  <mergeCells count="6">
    <mergeCell ref="J115:N115"/>
    <mergeCell ref="C1:P1"/>
    <mergeCell ref="C2:P2"/>
    <mergeCell ref="C3:P3"/>
    <mergeCell ref="C4:P4"/>
    <mergeCell ref="J114:N114"/>
  </mergeCells>
  <conditionalFormatting sqref="O1:O5 O12 O15:O19 O21:O27 O29 O31:O39 O41:O55 O57:O77 O80 O88:O1048576">
    <cfRule type="cellIs" dxfId="0" priority="1" operator="lessThan">
      <formula>0</formula>
    </cfRule>
  </conditionalFormatting>
  <printOptions horizontalCentered="1"/>
  <pageMargins left="0.19685039370078741" right="0.19685039370078741" top="3.937007874015748E-2" bottom="3.937007874015748E-2" header="0.31496062992125984" footer="0.31496062992125984"/>
  <pageSetup scale="37" orientation="landscape" r:id="rId1"/>
  <ignoredErrors>
    <ignoredError sqref="H86:N86 G66:O67 M56:N59 G40:O47 H79:O80 P86 H81:N85" formulaRange="1"/>
    <ignoredError sqref="P48:P58 P68:P78 P20:P39" formula="1"/>
    <ignoredError sqref="P44:P47 P66:P67 P79:P85 P40:P43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7fca6f92ce0d131ec377cda6f965535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662a5df7d1184127e1e7a6819cda406d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Props1.xml><?xml version="1.0" encoding="utf-8"?>
<ds:datastoreItem xmlns:ds="http://schemas.openxmlformats.org/officeDocument/2006/customXml" ds:itemID="{2D00983A-75FA-4893-BD89-9B89675041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0E1467-A342-43EA-A267-BC2208C32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AB7CE7-4056-4F06-B0F6-0EB4998FF7AC}">
  <ds:schemaRefs>
    <ds:schemaRef ds:uri="http://www.w3.org/XML/1998/namespace"/>
    <ds:schemaRef ds:uri="b826ceb5-efda-4966-bb90-1c1b4e360da2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3e1a5d64-8b76-47bb-8599-b566759b318a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Ana Maria Linares Abreu</cp:lastModifiedBy>
  <cp:lastPrinted>2025-12-11T17:46:51Z</cp:lastPrinted>
  <dcterms:created xsi:type="dcterms:W3CDTF">2025-12-11T16:37:06Z</dcterms:created>
  <dcterms:modified xsi:type="dcterms:W3CDTF">2025-12-11T17:56:06Z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